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https://nyulangone.sharepoint.com/sites/Share-pophealth-users-01/Shared Documents1/Research Administration1/Grants/Bragg, Marie/Pending Submissions/Subcontract Horizon Europe 2026 03/"/>
    </mc:Choice>
  </mc:AlternateContent>
  <xr:revisionPtr revIDLastSave="0" documentId="8_{2D462FD4-1A97-46E9-BBDA-185906DE6263}" xr6:coauthVersionLast="36" xr6:coauthVersionMax="36" xr10:uidLastSave="{00000000-0000-0000-0000-000000000000}"/>
  <bookViews>
    <workbookView xWindow="760" yWindow="500" windowWidth="25580" windowHeight="175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3" i="1" l="1"/>
  <c r="D54" i="1" s="1"/>
  <c r="M10" i="1" l="1"/>
  <c r="M9" i="1"/>
  <c r="D9" i="1" l="1"/>
  <c r="AC9" i="1" s="1"/>
  <c r="D10" i="1"/>
  <c r="AC10" i="1" s="1"/>
  <c r="N9" i="1"/>
  <c r="O9" i="1" s="1"/>
  <c r="P9" i="1" s="1"/>
  <c r="Q9" i="1" s="1"/>
  <c r="N10" i="1"/>
  <c r="O10" i="1" s="1"/>
  <c r="P10" i="1" s="1"/>
  <c r="Q10" i="1" s="1"/>
  <c r="D8" i="1" l="1"/>
  <c r="E9" i="1"/>
  <c r="AD9" i="1" s="1"/>
  <c r="F9" i="1"/>
  <c r="AE9" i="1" s="1"/>
  <c r="G9" i="1"/>
  <c r="AF9" i="1" s="1"/>
  <c r="H9" i="1"/>
  <c r="AG9" i="1" s="1"/>
  <c r="E10" i="1"/>
  <c r="AD10" i="1" s="1"/>
  <c r="F10" i="1"/>
  <c r="AE10" i="1" s="1"/>
  <c r="G10" i="1"/>
  <c r="AF10" i="1" s="1"/>
  <c r="H10" i="1"/>
  <c r="AG10" i="1" s="1"/>
  <c r="E11" i="1"/>
  <c r="F11" i="1"/>
  <c r="G11" i="1"/>
  <c r="H11" i="1"/>
  <c r="E12" i="1"/>
  <c r="I12" i="1" s="1"/>
  <c r="F12" i="1"/>
  <c r="G12" i="1"/>
  <c r="H12" i="1"/>
  <c r="I9" i="1" l="1"/>
  <c r="I10" i="1"/>
  <c r="I11" i="1"/>
  <c r="AD11" i="1"/>
  <c r="AE11" i="1"/>
  <c r="AF11" i="1"/>
  <c r="AG11" i="1"/>
  <c r="AC11" i="1"/>
  <c r="K11" i="1"/>
  <c r="S11" i="1" s="1"/>
  <c r="AA11" i="1" s="1"/>
  <c r="E7" i="1"/>
  <c r="F7" i="1" s="1"/>
  <c r="G7" i="1" l="1"/>
  <c r="H7" i="1" s="1"/>
  <c r="E6" i="1"/>
  <c r="F6" i="1" l="1"/>
  <c r="G6" i="1" s="1"/>
  <c r="H6" i="1" s="1"/>
  <c r="I46" i="1"/>
  <c r="I45" i="1"/>
  <c r="E43" i="1"/>
  <c r="F43" i="1"/>
  <c r="G43" i="1"/>
  <c r="H43" i="1"/>
  <c r="D43" i="1"/>
  <c r="E35" i="1"/>
  <c r="F35" i="1"/>
  <c r="G35" i="1"/>
  <c r="H35" i="1"/>
  <c r="D35" i="1"/>
  <c r="E39" i="1"/>
  <c r="F39" i="1"/>
  <c r="G39" i="1"/>
  <c r="H39" i="1"/>
  <c r="D39" i="1"/>
  <c r="I38" i="1"/>
  <c r="I37" i="1"/>
  <c r="I34" i="1"/>
  <c r="E33" i="1"/>
  <c r="F33" i="1"/>
  <c r="G33" i="1"/>
  <c r="H33" i="1"/>
  <c r="I32" i="1"/>
  <c r="E31" i="1"/>
  <c r="F31" i="1"/>
  <c r="G31" i="1"/>
  <c r="H31" i="1"/>
  <c r="D31" i="1"/>
  <c r="I30" i="1"/>
  <c r="I29" i="1"/>
  <c r="E28" i="1"/>
  <c r="F28" i="1"/>
  <c r="G28" i="1"/>
  <c r="H28" i="1"/>
  <c r="D28" i="1"/>
  <c r="I27" i="1"/>
  <c r="I26" i="1"/>
  <c r="E25" i="1"/>
  <c r="F25" i="1"/>
  <c r="G25" i="1"/>
  <c r="H25" i="1"/>
  <c r="D25" i="1"/>
  <c r="I24" i="1"/>
  <c r="I23" i="1"/>
  <c r="E22" i="1"/>
  <c r="F22" i="1"/>
  <c r="G22" i="1"/>
  <c r="H22" i="1"/>
  <c r="D22" i="1"/>
  <c r="H48" i="1" l="1"/>
  <c r="I43" i="1"/>
  <c r="G48" i="1"/>
  <c r="I28" i="1"/>
  <c r="I39" i="1"/>
  <c r="F48" i="1"/>
  <c r="I33" i="1"/>
  <c r="E48" i="1"/>
  <c r="I22" i="1"/>
  <c r="D48" i="1"/>
  <c r="I25" i="1"/>
  <c r="I31" i="1"/>
  <c r="I35" i="1"/>
  <c r="F13" i="1"/>
  <c r="AE13" i="1" s="1"/>
  <c r="G13" i="1"/>
  <c r="AF13" i="1" s="1"/>
  <c r="H13" i="1"/>
  <c r="AG13" i="1" s="1"/>
  <c r="I42" i="1"/>
  <c r="I41" i="1"/>
  <c r="D13" i="1"/>
  <c r="AC13" i="1" s="1"/>
  <c r="E13" i="1"/>
  <c r="AD13" i="1" s="1"/>
  <c r="D15" i="1"/>
  <c r="D16" i="1"/>
  <c r="AC16" i="1" s="1"/>
  <c r="D17" i="1"/>
  <c r="D14" i="1"/>
  <c r="AC14" i="1" s="1"/>
  <c r="AA13" i="1"/>
  <c r="AA14" i="1"/>
  <c r="AA15" i="1"/>
  <c r="AA16" i="1"/>
  <c r="AA17" i="1"/>
  <c r="AA8" i="1"/>
  <c r="S13" i="1"/>
  <c r="S14" i="1"/>
  <c r="S15" i="1"/>
  <c r="S16" i="1"/>
  <c r="S17" i="1"/>
  <c r="S8" i="1"/>
  <c r="K13" i="1"/>
  <c r="K14" i="1"/>
  <c r="K15" i="1"/>
  <c r="K16" i="1"/>
  <c r="K17" i="1"/>
  <c r="K8" i="1"/>
  <c r="I48" i="1" l="1"/>
  <c r="E15" i="1"/>
  <c r="AD15" i="1" s="1"/>
  <c r="I13" i="1"/>
  <c r="N8" i="1"/>
  <c r="AC17" i="1"/>
  <c r="AC8" i="1"/>
  <c r="AC15" i="1"/>
  <c r="E14" i="1"/>
  <c r="D18" i="1"/>
  <c r="O8" i="1" l="1"/>
  <c r="F8" i="1" s="1"/>
  <c r="AE8" i="1" s="1"/>
  <c r="E8" i="1"/>
  <c r="P8" i="1"/>
  <c r="G8" i="1" s="1"/>
  <c r="AD8" i="1"/>
  <c r="AD14" i="1"/>
  <c r="D19" i="1"/>
  <c r="D20" i="1" s="1"/>
  <c r="D50" i="1" s="1"/>
  <c r="E17" i="1"/>
  <c r="E16" i="1"/>
  <c r="F14" i="1"/>
  <c r="AE14" i="1" s="1"/>
  <c r="AC18" i="1"/>
  <c r="D52" i="1" l="1"/>
  <c r="Q8" i="1"/>
  <c r="H8" i="1" s="1"/>
  <c r="I8" i="1" s="1"/>
  <c r="E18" i="1"/>
  <c r="E19" i="1" s="1"/>
  <c r="F15" i="1"/>
  <c r="G14" i="1"/>
  <c r="H14" i="1"/>
  <c r="AG14" i="1" s="1"/>
  <c r="F17" i="1"/>
  <c r="AE17" i="1" s="1"/>
  <c r="F16" i="1"/>
  <c r="AD16" i="1"/>
  <c r="AD17" i="1"/>
  <c r="AF8" i="1"/>
  <c r="AG8" i="1" l="1"/>
  <c r="E20" i="1"/>
  <c r="E50" i="1" s="1"/>
  <c r="G15" i="1"/>
  <c r="AF15" i="1" s="1"/>
  <c r="H15" i="1"/>
  <c r="AG15" i="1" s="1"/>
  <c r="AE15" i="1"/>
  <c r="AD18" i="1"/>
  <c r="AE16" i="1"/>
  <c r="F18" i="1"/>
  <c r="H17" i="1"/>
  <c r="AG17" i="1" s="1"/>
  <c r="G17" i="1"/>
  <c r="AF14" i="1"/>
  <c r="I14" i="1"/>
  <c r="H16" i="1"/>
  <c r="AG16" i="1" s="1"/>
  <c r="G16" i="1"/>
  <c r="E52" i="1" l="1"/>
  <c r="E53" i="1"/>
  <c r="AG18" i="1"/>
  <c r="AE18" i="1"/>
  <c r="I15" i="1"/>
  <c r="F19" i="1"/>
  <c r="F20" i="1" s="1"/>
  <c r="F50" i="1" s="1"/>
  <c r="D51" i="1"/>
  <c r="H18" i="1"/>
  <c r="AF16" i="1"/>
  <c r="I16" i="1"/>
  <c r="G18" i="1"/>
  <c r="AF17" i="1"/>
  <c r="I17" i="1"/>
  <c r="F53" i="1" l="1"/>
  <c r="F52" i="1"/>
  <c r="G19" i="1"/>
  <c r="G20" i="1" s="1"/>
  <c r="G50" i="1" s="1"/>
  <c r="I18" i="1"/>
  <c r="H19" i="1"/>
  <c r="H20" i="1" s="1"/>
  <c r="H50" i="1" s="1"/>
  <c r="AF18" i="1"/>
  <c r="D55" i="1"/>
  <c r="E54" i="1"/>
  <c r="E55" i="1" s="1"/>
  <c r="E51" i="1"/>
  <c r="G53" i="1" l="1"/>
  <c r="G52" i="1"/>
  <c r="H53" i="1"/>
  <c r="H52" i="1"/>
  <c r="F51" i="1"/>
  <c r="I19" i="1"/>
  <c r="I20" i="1" s="1"/>
  <c r="H54" i="1" l="1"/>
  <c r="H55" i="1" s="1"/>
  <c r="H51" i="1"/>
  <c r="I50" i="1"/>
  <c r="G54" i="1"/>
  <c r="G55" i="1" s="1"/>
  <c r="G51" i="1"/>
  <c r="F54" i="1"/>
  <c r="F55" i="1" s="1"/>
  <c r="I52" i="1" l="1"/>
  <c r="I51" i="1"/>
  <c r="I53" i="1"/>
  <c r="I54" i="1"/>
  <c r="I55" i="1" l="1"/>
</calcChain>
</file>

<file path=xl/sharedStrings.xml><?xml version="1.0" encoding="utf-8"?>
<sst xmlns="http://schemas.openxmlformats.org/spreadsheetml/2006/main" count="74" uniqueCount="52">
  <si>
    <t>Title</t>
  </si>
  <si>
    <t>RFA/RFP</t>
  </si>
  <si>
    <t>PI</t>
  </si>
  <si>
    <t>Agency</t>
  </si>
  <si>
    <t>Role</t>
  </si>
  <si>
    <t>YEAR 1</t>
  </si>
  <si>
    <t>YEAR 2</t>
  </si>
  <si>
    <t>YEAR 3</t>
  </si>
  <si>
    <t>YEAR 4</t>
  </si>
  <si>
    <t>YEAR 5</t>
  </si>
  <si>
    <t>Salaries</t>
  </si>
  <si>
    <t>Year 1</t>
  </si>
  <si>
    <t>Year 2</t>
  </si>
  <si>
    <t>Year 3</t>
  </si>
  <si>
    <t>Year 4</t>
  </si>
  <si>
    <t>Year 5</t>
  </si>
  <si>
    <t>Totals</t>
  </si>
  <si>
    <t>Fringe</t>
  </si>
  <si>
    <t>Effort</t>
  </si>
  <si>
    <t>OTPS</t>
  </si>
  <si>
    <t>Direct Costs</t>
  </si>
  <si>
    <t>Indirect Costs</t>
  </si>
  <si>
    <t>Local Travel</t>
  </si>
  <si>
    <t>Total OTPS</t>
  </si>
  <si>
    <t>Travel</t>
  </si>
  <si>
    <t xml:space="preserve">Consortium </t>
  </si>
  <si>
    <t>Total Direct Costs</t>
  </si>
  <si>
    <t>Institute Name, PI last Name</t>
  </si>
  <si>
    <t>Total Costs</t>
  </si>
  <si>
    <t>Total Direct Costs Less Consortium F&amp;A</t>
  </si>
  <si>
    <t>NYUSOM Personnel</t>
  </si>
  <si>
    <t>NYUSOM Indirect Costs</t>
  </si>
  <si>
    <t>NYUSOM Modified DC</t>
  </si>
  <si>
    <t>NYUSOM Direct Costs (less Cons F&amp;A, NYUWSQ, NYUSN)</t>
  </si>
  <si>
    <t>MPI</t>
  </si>
  <si>
    <t>Materials &amp; Supplies</t>
  </si>
  <si>
    <t>Publication Costs</t>
  </si>
  <si>
    <t>Consultant Services</t>
  </si>
  <si>
    <t>Other Expenses</t>
  </si>
  <si>
    <t>Total SOM Salary</t>
  </si>
  <si>
    <t>Total SOM Fringe</t>
  </si>
  <si>
    <t>Total SOM Personnel costs</t>
  </si>
  <si>
    <t xml:space="preserve">NIH CAP </t>
  </si>
  <si>
    <t xml:space="preserve">as of </t>
  </si>
  <si>
    <t>Marie Bragg</t>
  </si>
  <si>
    <t>Roxaane Dupuis</t>
  </si>
  <si>
    <t>Co-I</t>
  </si>
  <si>
    <t>Roxanne Dupuis</t>
  </si>
  <si>
    <t>Krystle Tsai</t>
  </si>
  <si>
    <t>Research Coordinator</t>
  </si>
  <si>
    <t>Krystle Tasi</t>
  </si>
  <si>
    <t>NYU Tandon, MCCoy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</si>
</sst>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13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0" fillId="0" borderId="0" xfId="0" applyAlignment="1">
      <alignment horizontal="left"/>
    </xf>
    <xf numFmtId="9" fontId="0" fillId="0" borderId="0" xfId="2" applyFont="1"/>
    <xf numFmtId="164" fontId="0" fillId="0" borderId="0" xfId="1" applyNumberFormat="1" applyFont="1"/>
    <xf numFmtId="0" fontId="2" fillId="0" borderId="0" xfId="0" applyFont="1" applyAlignment="1">
      <alignment horizontal="center"/>
    </xf>
    <xf numFmtId="164" fontId="0" fillId="0" borderId="0" xfId="0" applyNumberFormat="1"/>
    <xf numFmtId="0" fontId="2" fillId="0" borderId="10" xfId="0" applyFont="1" applyBorder="1"/>
    <xf numFmtId="164" fontId="0" fillId="0" borderId="14" xfId="0" applyNumberFormat="1" applyBorder="1"/>
    <xf numFmtId="164" fontId="0" fillId="0" borderId="15" xfId="0" applyNumberFormat="1" applyBorder="1"/>
    <xf numFmtId="0" fontId="2" fillId="0" borderId="13" xfId="0" applyFont="1" applyBorder="1"/>
    <xf numFmtId="0" fontId="2" fillId="0" borderId="16" xfId="0" applyFont="1" applyBorder="1"/>
    <xf numFmtId="164" fontId="0" fillId="0" borderId="17" xfId="0" applyNumberFormat="1" applyBorder="1"/>
    <xf numFmtId="164" fontId="0" fillId="0" borderId="18" xfId="0" applyNumberFormat="1" applyBorder="1"/>
    <xf numFmtId="164" fontId="0" fillId="0" borderId="23" xfId="0" applyNumberFormat="1" applyBorder="1"/>
    <xf numFmtId="164" fontId="0" fillId="0" borderId="24" xfId="0" applyNumberFormat="1" applyBorder="1"/>
    <xf numFmtId="164" fontId="0" fillId="0" borderId="1" xfId="0" applyNumberForma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0" fontId="0" fillId="2" borderId="0" xfId="0" applyFill="1"/>
    <xf numFmtId="0" fontId="0" fillId="2" borderId="1" xfId="0" applyFill="1" applyBorder="1"/>
    <xf numFmtId="0" fontId="2" fillId="2" borderId="0" xfId="0" applyFont="1" applyFill="1"/>
    <xf numFmtId="164" fontId="0" fillId="0" borderId="14" xfId="1" applyNumberFormat="1" applyFont="1" applyBorder="1"/>
    <xf numFmtId="0" fontId="0" fillId="0" borderId="13" xfId="0" applyBorder="1"/>
    <xf numFmtId="164" fontId="0" fillId="0" borderId="13" xfId="1" applyNumberFormat="1" applyFont="1" applyBorder="1"/>
    <xf numFmtId="164" fontId="0" fillId="0" borderId="13" xfId="0" applyNumberFormat="1" applyBorder="1"/>
    <xf numFmtId="164" fontId="0" fillId="0" borderId="16" xfId="0" applyNumberFormat="1" applyBorder="1"/>
    <xf numFmtId="164" fontId="0" fillId="0" borderId="28" xfId="1" applyNumberFormat="1" applyFont="1" applyBorder="1"/>
    <xf numFmtId="164" fontId="0" fillId="0" borderId="23" xfId="1" applyNumberFormat="1" applyFont="1" applyBorder="1"/>
    <xf numFmtId="164" fontId="0" fillId="0" borderId="24" xfId="1" applyNumberFormat="1" applyFont="1" applyBorder="1"/>
    <xf numFmtId="0" fontId="2" fillId="2" borderId="4" xfId="0" applyFont="1" applyFill="1" applyBorder="1"/>
    <xf numFmtId="0" fontId="2" fillId="2" borderId="19" xfId="0" applyFont="1" applyFill="1" applyBorder="1" applyAlignment="1">
      <alignment horizontal="center"/>
    </xf>
    <xf numFmtId="0" fontId="2" fillId="2" borderId="6" xfId="0" applyFont="1" applyFill="1" applyBorder="1"/>
    <xf numFmtId="0" fontId="0" fillId="2" borderId="20" xfId="0" applyFill="1" applyBorder="1"/>
    <xf numFmtId="0" fontId="2" fillId="2" borderId="8" xfId="0" applyFont="1" applyFill="1" applyBorder="1"/>
    <xf numFmtId="14" fontId="2" fillId="0" borderId="1" xfId="0" applyNumberFormat="1" applyFont="1" applyBorder="1" applyAlignment="1">
      <alignment horizontal="center" wrapText="1"/>
    </xf>
    <xf numFmtId="164" fontId="0" fillId="0" borderId="37" xfId="1" applyNumberFormat="1" applyFont="1" applyBorder="1"/>
    <xf numFmtId="164" fontId="0" fillId="0" borderId="38" xfId="1" applyNumberFormat="1" applyFont="1" applyBorder="1"/>
    <xf numFmtId="164" fontId="0" fillId="0" borderId="39" xfId="1" applyNumberFormat="1" applyFont="1" applyBorder="1"/>
    <xf numFmtId="164" fontId="0" fillId="0" borderId="40" xfId="1" applyNumberFormat="1" applyFont="1" applyBorder="1"/>
    <xf numFmtId="0" fontId="2" fillId="2" borderId="41" xfId="0" applyFont="1" applyFill="1" applyBorder="1" applyAlignment="1">
      <alignment horizontal="center"/>
    </xf>
    <xf numFmtId="0" fontId="2" fillId="2" borderId="42" xfId="0" applyFont="1" applyFill="1" applyBorder="1" applyAlignment="1">
      <alignment horizontal="center"/>
    </xf>
    <xf numFmtId="0" fontId="2" fillId="2" borderId="43" xfId="0" applyFont="1" applyFill="1" applyBorder="1" applyAlignment="1">
      <alignment horizontal="center"/>
    </xf>
    <xf numFmtId="0" fontId="0" fillId="2" borderId="46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2" fillId="2" borderId="47" xfId="0" applyFont="1" applyFill="1" applyBorder="1"/>
    <xf numFmtId="0" fontId="2" fillId="2" borderId="7" xfId="0" applyFont="1" applyFill="1" applyBorder="1"/>
    <xf numFmtId="0" fontId="2" fillId="2" borderId="50" xfId="0" applyFont="1" applyFill="1" applyBorder="1"/>
    <xf numFmtId="164" fontId="2" fillId="2" borderId="50" xfId="1" applyNumberFormat="1" applyFont="1" applyFill="1" applyBorder="1"/>
    <xf numFmtId="164" fontId="2" fillId="2" borderId="49" xfId="1" applyNumberFormat="1" applyFont="1" applyFill="1" applyBorder="1"/>
    <xf numFmtId="164" fontId="0" fillId="2" borderId="53" xfId="1" applyNumberFormat="1" applyFont="1" applyFill="1" applyBorder="1"/>
    <xf numFmtId="164" fontId="0" fillId="2" borderId="52" xfId="1" applyNumberFormat="1" applyFont="1" applyFill="1" applyBorder="1"/>
    <xf numFmtId="164" fontId="0" fillId="0" borderId="55" xfId="1" applyNumberFormat="1" applyFont="1" applyBorder="1"/>
    <xf numFmtId="0" fontId="2" fillId="2" borderId="53" xfId="0" applyFont="1" applyFill="1" applyBorder="1"/>
    <xf numFmtId="0" fontId="0" fillId="0" borderId="44" xfId="0" applyBorder="1"/>
    <xf numFmtId="164" fontId="0" fillId="0" borderId="44" xfId="1" applyNumberFormat="1" applyFont="1" applyBorder="1"/>
    <xf numFmtId="164" fontId="0" fillId="0" borderId="45" xfId="1" applyNumberFormat="1" applyFont="1" applyBorder="1"/>
    <xf numFmtId="164" fontId="0" fillId="0" borderId="47" xfId="1" applyNumberFormat="1" applyFont="1" applyBorder="1"/>
    <xf numFmtId="164" fontId="0" fillId="0" borderId="20" xfId="1" applyNumberFormat="1" applyFont="1" applyBorder="1"/>
    <xf numFmtId="164" fontId="2" fillId="2" borderId="53" xfId="1" applyNumberFormat="1" applyFont="1" applyFill="1" applyBorder="1"/>
    <xf numFmtId="164" fontId="2" fillId="2" borderId="52" xfId="1" applyNumberFormat="1" applyFont="1" applyFill="1" applyBorder="1"/>
    <xf numFmtId="0" fontId="0" fillId="0" borderId="38" xfId="0" applyBorder="1"/>
    <xf numFmtId="0" fontId="3" fillId="0" borderId="38" xfId="0" applyFont="1" applyBorder="1"/>
    <xf numFmtId="0" fontId="0" fillId="0" borderId="8" xfId="0" applyBorder="1"/>
    <xf numFmtId="164" fontId="0" fillId="0" borderId="8" xfId="1" applyNumberFormat="1" applyFont="1" applyBorder="1"/>
    <xf numFmtId="164" fontId="0" fillId="0" borderId="56" xfId="1" applyNumberFormat="1" applyFont="1" applyBorder="1"/>
    <xf numFmtId="0" fontId="2" fillId="0" borderId="4" xfId="0" applyFont="1" applyBorder="1"/>
    <xf numFmtId="164" fontId="2" fillId="0" borderId="4" xfId="1" applyNumberFormat="1" applyFont="1" applyBorder="1"/>
    <xf numFmtId="164" fontId="2" fillId="0" borderId="57" xfId="1" applyNumberFormat="1" applyFont="1" applyBorder="1"/>
    <xf numFmtId="164" fontId="2" fillId="0" borderId="5" xfId="1" applyNumberFormat="1" applyFont="1" applyBorder="1"/>
    <xf numFmtId="164" fontId="0" fillId="0" borderId="15" xfId="1" applyNumberFormat="1" applyFont="1" applyBorder="1"/>
    <xf numFmtId="0" fontId="0" fillId="0" borderId="60" xfId="0" applyBorder="1"/>
    <xf numFmtId="164" fontId="0" fillId="0" borderId="60" xfId="1" applyNumberFormat="1" applyFont="1" applyBorder="1"/>
    <xf numFmtId="164" fontId="0" fillId="0" borderId="61" xfId="1" applyNumberFormat="1" applyFont="1" applyBorder="1"/>
    <xf numFmtId="164" fontId="0" fillId="0" borderId="62" xfId="1" applyNumberFormat="1" applyFont="1" applyBorder="1"/>
    <xf numFmtId="164" fontId="0" fillId="0" borderId="59" xfId="1" applyNumberFormat="1" applyFont="1" applyBorder="1"/>
    <xf numFmtId="0" fontId="0" fillId="0" borderId="62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0" xfId="0" applyBorder="1" applyAlignment="1">
      <alignment horizontal="center"/>
    </xf>
    <xf numFmtId="0" fontId="2" fillId="0" borderId="0" xfId="0" applyFont="1"/>
    <xf numFmtId="0" fontId="0" fillId="0" borderId="67" xfId="0" applyBorder="1" applyAlignment="1">
      <alignment horizontal="center"/>
    </xf>
    <xf numFmtId="0" fontId="2" fillId="4" borderId="31" xfId="0" applyFont="1" applyFill="1" applyBorder="1"/>
    <xf numFmtId="164" fontId="0" fillId="4" borderId="22" xfId="1" applyNumberFormat="1" applyFont="1" applyFill="1" applyBorder="1"/>
    <xf numFmtId="0" fontId="2" fillId="4" borderId="73" xfId="0" applyFont="1" applyFill="1" applyBorder="1"/>
    <xf numFmtId="164" fontId="0" fillId="4" borderId="72" xfId="1" applyNumberFormat="1" applyFont="1" applyFill="1" applyBorder="1"/>
    <xf numFmtId="164" fontId="2" fillId="0" borderId="0" xfId="0" applyNumberFormat="1" applyFont="1"/>
    <xf numFmtId="164" fontId="2" fillId="0" borderId="0" xfId="1" applyNumberFormat="1" applyFont="1" applyBorder="1"/>
    <xf numFmtId="0" fontId="2" fillId="6" borderId="25" xfId="0" applyFont="1" applyFill="1" applyBorder="1"/>
    <xf numFmtId="164" fontId="2" fillId="6" borderId="58" xfId="1" applyNumberFormat="1" applyFont="1" applyFill="1" applyBorder="1"/>
    <xf numFmtId="164" fontId="2" fillId="6" borderId="3" xfId="1" applyNumberFormat="1" applyFont="1" applyFill="1" applyBorder="1"/>
    <xf numFmtId="0" fontId="0" fillId="6" borderId="26" xfId="0" applyFill="1" applyBorder="1"/>
    <xf numFmtId="0" fontId="0" fillId="6" borderId="3" xfId="0" applyFill="1" applyBorder="1"/>
    <xf numFmtId="0" fontId="2" fillId="3" borderId="10" xfId="0" applyFont="1" applyFill="1" applyBorder="1"/>
    <xf numFmtId="164" fontId="2" fillId="3" borderId="10" xfId="0" applyNumberFormat="1" applyFont="1" applyFill="1" applyBorder="1"/>
    <xf numFmtId="164" fontId="2" fillId="3" borderId="11" xfId="0" applyNumberFormat="1" applyFont="1" applyFill="1" applyBorder="1"/>
    <xf numFmtId="164" fontId="2" fillId="3" borderId="12" xfId="0" applyNumberFormat="1" applyFont="1" applyFill="1" applyBorder="1"/>
    <xf numFmtId="164" fontId="2" fillId="3" borderId="22" xfId="0" applyNumberFormat="1" applyFont="1" applyFill="1" applyBorder="1"/>
    <xf numFmtId="0" fontId="2" fillId="3" borderId="13" xfId="0" applyFont="1" applyFill="1" applyBorder="1"/>
    <xf numFmtId="164" fontId="2" fillId="3" borderId="13" xfId="0" applyNumberFormat="1" applyFont="1" applyFill="1" applyBorder="1"/>
    <xf numFmtId="164" fontId="2" fillId="3" borderId="14" xfId="0" applyNumberFormat="1" applyFont="1" applyFill="1" applyBorder="1"/>
    <xf numFmtId="164" fontId="2" fillId="3" borderId="15" xfId="0" applyNumberFormat="1" applyFont="1" applyFill="1" applyBorder="1"/>
    <xf numFmtId="164" fontId="2" fillId="3" borderId="23" xfId="0" applyNumberFormat="1" applyFont="1" applyFill="1" applyBorder="1"/>
    <xf numFmtId="0" fontId="2" fillId="3" borderId="16" xfId="0" applyFont="1" applyFill="1" applyBorder="1"/>
    <xf numFmtId="164" fontId="2" fillId="3" borderId="16" xfId="0" applyNumberFormat="1" applyFont="1" applyFill="1" applyBorder="1"/>
    <xf numFmtId="164" fontId="2" fillId="3" borderId="17" xfId="0" applyNumberFormat="1" applyFont="1" applyFill="1" applyBorder="1"/>
    <xf numFmtId="164" fontId="2" fillId="3" borderId="18" xfId="0" applyNumberFormat="1" applyFont="1" applyFill="1" applyBorder="1"/>
    <xf numFmtId="164" fontId="2" fillId="3" borderId="24" xfId="0" applyNumberFormat="1" applyFont="1" applyFill="1" applyBorder="1"/>
    <xf numFmtId="0" fontId="2" fillId="7" borderId="34" xfId="0" applyFont="1" applyFill="1" applyBorder="1"/>
    <xf numFmtId="164" fontId="2" fillId="7" borderId="24" xfId="1" applyNumberFormat="1" applyFont="1" applyFill="1" applyBorder="1"/>
    <xf numFmtId="0" fontId="2" fillId="5" borderId="31" xfId="0" applyFont="1" applyFill="1" applyBorder="1"/>
    <xf numFmtId="164" fontId="2" fillId="5" borderId="22" xfId="1" applyNumberFormat="1" applyFont="1" applyFill="1" applyBorder="1"/>
    <xf numFmtId="0" fontId="0" fillId="8" borderId="7" xfId="0" applyFill="1" applyBorder="1"/>
    <xf numFmtId="164" fontId="0" fillId="8" borderId="20" xfId="1" applyNumberFormat="1" applyFont="1" applyFill="1" applyBorder="1"/>
    <xf numFmtId="0" fontId="0" fillId="8" borderId="18" xfId="0" applyFill="1" applyBorder="1"/>
    <xf numFmtId="164" fontId="0" fillId="8" borderId="64" xfId="0" applyNumberFormat="1" applyFill="1" applyBorder="1"/>
    <xf numFmtId="164" fontId="0" fillId="8" borderId="24" xfId="1" applyNumberFormat="1" applyFont="1" applyFill="1" applyBorder="1"/>
    <xf numFmtId="0" fontId="2" fillId="8" borderId="6" xfId="0" applyFont="1" applyFill="1" applyBorder="1"/>
    <xf numFmtId="0" fontId="0" fillId="8" borderId="0" xfId="0" applyFill="1"/>
    <xf numFmtId="0" fontId="2" fillId="8" borderId="16" xfId="0" applyFont="1" applyFill="1" applyBorder="1"/>
    <xf numFmtId="0" fontId="0" fillId="8" borderId="17" xfId="0" applyFill="1" applyBorder="1"/>
    <xf numFmtId="164" fontId="2" fillId="5" borderId="31" xfId="0" applyNumberFormat="1" applyFont="1" applyFill="1" applyBorder="1"/>
    <xf numFmtId="164" fontId="0" fillId="8" borderId="74" xfId="0" applyNumberFormat="1" applyFill="1" applyBorder="1"/>
    <xf numFmtId="164" fontId="0" fillId="8" borderId="35" xfId="0" applyNumberFormat="1" applyFill="1" applyBorder="1"/>
    <xf numFmtId="164" fontId="0" fillId="4" borderId="31" xfId="0" applyNumberFormat="1" applyFill="1" applyBorder="1"/>
    <xf numFmtId="164" fontId="0" fillId="4" borderId="73" xfId="0" applyNumberFormat="1" applyFill="1" applyBorder="1"/>
    <xf numFmtId="164" fontId="2" fillId="7" borderId="34" xfId="0" applyNumberFormat="1" applyFont="1" applyFill="1" applyBorder="1"/>
    <xf numFmtId="164" fontId="2" fillId="5" borderId="63" xfId="0" applyNumberFormat="1" applyFont="1" applyFill="1" applyBorder="1"/>
    <xf numFmtId="164" fontId="0" fillId="4" borderId="63" xfId="0" applyNumberFormat="1" applyFill="1" applyBorder="1"/>
    <xf numFmtId="164" fontId="2" fillId="7" borderId="64" xfId="0" applyNumberFormat="1" applyFont="1" applyFill="1" applyBorder="1"/>
    <xf numFmtId="164" fontId="2" fillId="5" borderId="22" xfId="0" applyNumberFormat="1" applyFont="1" applyFill="1" applyBorder="1"/>
    <xf numFmtId="164" fontId="0" fillId="8" borderId="55" xfId="0" applyNumberFormat="1" applyFill="1" applyBorder="1"/>
    <xf numFmtId="164" fontId="0" fillId="8" borderId="24" xfId="0" applyNumberFormat="1" applyFill="1" applyBorder="1"/>
    <xf numFmtId="164" fontId="0" fillId="4" borderId="22" xfId="0" applyNumberFormat="1" applyFill="1" applyBorder="1"/>
    <xf numFmtId="164" fontId="0" fillId="4" borderId="72" xfId="0" applyNumberFormat="1" applyFill="1" applyBorder="1"/>
    <xf numFmtId="164" fontId="2" fillId="7" borderId="24" xfId="0" applyNumberFormat="1" applyFont="1" applyFill="1" applyBorder="1"/>
    <xf numFmtId="164" fontId="2" fillId="5" borderId="32" xfId="0" applyNumberFormat="1" applyFont="1" applyFill="1" applyBorder="1"/>
    <xf numFmtId="164" fontId="0" fillId="8" borderId="75" xfId="0" applyNumberFormat="1" applyFill="1" applyBorder="1"/>
    <xf numFmtId="164" fontId="0" fillId="4" borderId="32" xfId="0" applyNumberFormat="1" applyFill="1" applyBorder="1"/>
    <xf numFmtId="164" fontId="0" fillId="4" borderId="71" xfId="0" applyNumberFormat="1" applyFill="1" applyBorder="1"/>
    <xf numFmtId="164" fontId="2" fillId="7" borderId="35" xfId="0" applyNumberFormat="1" applyFont="1" applyFill="1" applyBorder="1"/>
    <xf numFmtId="164" fontId="0" fillId="8" borderId="76" xfId="0" applyNumberFormat="1" applyFill="1" applyBorder="1"/>
    <xf numFmtId="164" fontId="0" fillId="4" borderId="69" xfId="0" applyNumberFormat="1" applyFill="1" applyBorder="1"/>
    <xf numFmtId="0" fontId="0" fillId="7" borderId="0" xfId="0" applyFill="1"/>
    <xf numFmtId="165" fontId="0" fillId="7" borderId="0" xfId="4" applyNumberFormat="1" applyFont="1" applyFill="1"/>
    <xf numFmtId="14" fontId="2" fillId="0" borderId="0" xfId="0" applyNumberFormat="1" applyFont="1"/>
    <xf numFmtId="0" fontId="0" fillId="2" borderId="54" xfId="0" applyFill="1" applyBorder="1" applyAlignment="1">
      <alignment horizontal="center"/>
    </xf>
    <xf numFmtId="0" fontId="0" fillId="2" borderId="66" xfId="0" applyFill="1" applyBorder="1" applyAlignment="1">
      <alignment horizontal="center"/>
    </xf>
    <xf numFmtId="0" fontId="5" fillId="0" borderId="0" xfId="0" applyFont="1"/>
    <xf numFmtId="14" fontId="6" fillId="2" borderId="44" xfId="0" applyNumberFormat="1" applyFont="1" applyFill="1" applyBorder="1"/>
    <xf numFmtId="14" fontId="6" fillId="2" borderId="45" xfId="0" applyNumberFormat="1" applyFont="1" applyFill="1" applyBorder="1"/>
    <xf numFmtId="0" fontId="2" fillId="0" borderId="38" xfId="0" applyFont="1" applyBorder="1"/>
    <xf numFmtId="0" fontId="0" fillId="0" borderId="39" xfId="0" applyBorder="1" applyAlignment="1">
      <alignment horizontal="left"/>
    </xf>
    <xf numFmtId="0" fontId="0" fillId="0" borderId="40" xfId="0" applyBorder="1" applyAlignment="1">
      <alignment horizontal="left"/>
    </xf>
    <xf numFmtId="0" fontId="5" fillId="0" borderId="21" xfId="0" applyFont="1" applyBorder="1" applyAlignment="1">
      <alignment vertical="center"/>
    </xf>
    <xf numFmtId="164" fontId="0" fillId="0" borderId="38" xfId="0" applyNumberFormat="1" applyBorder="1"/>
    <xf numFmtId="164" fontId="0" fillId="0" borderId="39" xfId="0" applyNumberFormat="1" applyBorder="1"/>
    <xf numFmtId="164" fontId="0" fillId="0" borderId="77" xfId="0" applyNumberFormat="1" applyBorder="1"/>
    <xf numFmtId="164" fontId="0" fillId="0" borderId="37" xfId="0" applyNumberFormat="1" applyBorder="1"/>
    <xf numFmtId="164" fontId="0" fillId="0" borderId="4" xfId="0" applyNumberFormat="1" applyBorder="1"/>
    <xf numFmtId="164" fontId="0" fillId="0" borderId="57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56" xfId="0" applyNumberFormat="1" applyBorder="1"/>
    <xf numFmtId="164" fontId="0" fillId="0" borderId="9" xfId="0" applyNumberFormat="1" applyBorder="1"/>
    <xf numFmtId="164" fontId="0" fillId="0" borderId="0" xfId="1" applyNumberFormat="1" applyFont="1" applyFill="1"/>
    <xf numFmtId="0" fontId="2" fillId="2" borderId="54" xfId="0" applyFont="1" applyFill="1" applyBorder="1" applyAlignment="1">
      <alignment horizontal="center"/>
    </xf>
    <xf numFmtId="0" fontId="2" fillId="2" borderId="66" xfId="0" applyFont="1" applyFill="1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67" xfId="0" applyBorder="1" applyAlignment="1">
      <alignment horizontal="center"/>
    </xf>
    <xf numFmtId="0" fontId="0" fillId="2" borderId="54" xfId="0" applyFill="1" applyBorder="1" applyAlignment="1">
      <alignment horizontal="center"/>
    </xf>
    <xf numFmtId="0" fontId="0" fillId="2" borderId="66" xfId="0" applyFill="1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69" xfId="0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2" fillId="2" borderId="65" xfId="0" applyFont="1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2" fillId="7" borderId="35" xfId="0" applyFont="1" applyFill="1" applyBorder="1" applyAlignment="1">
      <alignment horizontal="center"/>
    </xf>
    <xf numFmtId="0" fontId="2" fillId="7" borderId="36" xfId="0" applyFont="1" applyFill="1" applyBorder="1" applyAlignment="1">
      <alignment horizontal="center"/>
    </xf>
    <xf numFmtId="10" fontId="7" fillId="4" borderId="71" xfId="0" applyNumberFormat="1" applyFont="1" applyFill="1" applyBorder="1" applyAlignment="1">
      <alignment horizontal="center"/>
    </xf>
    <xf numFmtId="0" fontId="7" fillId="4" borderId="69" xfId="0" applyFont="1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0" fillId="4" borderId="33" xfId="0" applyFill="1" applyBorder="1" applyAlignment="1">
      <alignment horizontal="center"/>
    </xf>
    <xf numFmtId="0" fontId="0" fillId="6" borderId="26" xfId="0" applyFill="1" applyBorder="1" applyAlignment="1">
      <alignment horizontal="center"/>
    </xf>
    <xf numFmtId="0" fontId="0" fillId="6" borderId="70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70" xfId="0" applyBorder="1" applyAlignment="1">
      <alignment horizontal="center"/>
    </xf>
    <xf numFmtId="0" fontId="0" fillId="5" borderId="32" xfId="0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4" fillId="0" borderId="2" xfId="3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17" xfId="0" applyBorder="1" applyAlignment="1">
      <alignment wrapText="1"/>
    </xf>
    <xf numFmtId="0" fontId="0" fillId="0" borderId="29" xfId="0" applyBorder="1" applyAlignment="1">
      <alignment wrapText="1"/>
    </xf>
    <xf numFmtId="0" fontId="2" fillId="2" borderId="48" xfId="0" applyFont="1" applyFill="1" applyBorder="1"/>
    <xf numFmtId="0" fontId="2" fillId="2" borderId="9" xfId="0" applyFont="1" applyFill="1" applyBorder="1"/>
    <xf numFmtId="0" fontId="0" fillId="3" borderId="11" xfId="0" applyFill="1" applyBorder="1"/>
    <xf numFmtId="0" fontId="0" fillId="3" borderId="27" xfId="0" applyFill="1" applyBorder="1"/>
    <xf numFmtId="0" fontId="0" fillId="3" borderId="17" xfId="0" applyFill="1" applyBorder="1"/>
    <xf numFmtId="0" fontId="0" fillId="3" borderId="29" xfId="0" applyFill="1" applyBorder="1"/>
    <xf numFmtId="0" fontId="0" fillId="0" borderId="14" xfId="0" applyBorder="1"/>
    <xf numFmtId="0" fontId="0" fillId="0" borderId="28" xfId="0" applyBorder="1"/>
    <xf numFmtId="0" fontId="0" fillId="0" borderId="14" xfId="0" applyBorder="1" applyAlignment="1">
      <alignment wrapText="1"/>
    </xf>
    <xf numFmtId="0" fontId="0" fillId="0" borderId="28" xfId="0" applyBorder="1" applyAlignment="1">
      <alignment wrapText="1"/>
    </xf>
    <xf numFmtId="10" fontId="0" fillId="3" borderId="28" xfId="0" applyNumberFormat="1" applyFill="1" applyBorder="1" applyAlignment="1">
      <alignment horizontal="center"/>
    </xf>
    <xf numFmtId="10" fontId="0" fillId="3" borderId="30" xfId="0" applyNumberFormat="1" applyFill="1" applyBorder="1" applyAlignment="1">
      <alignment horizontal="center"/>
    </xf>
  </cellXfs>
  <cellStyles count="5">
    <cellStyle name="Comma" xfId="1" builtinId="3"/>
    <cellStyle name="Currency" xfId="4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8"/>
  <sheetViews>
    <sheetView tabSelected="1" topLeftCell="A22" zoomScaleNormal="100" zoomScalePageLayoutView="70" workbookViewId="0">
      <selection activeCell="D61" sqref="D61"/>
    </sheetView>
  </sheetViews>
  <sheetFormatPr defaultColWidth="8.81640625" defaultRowHeight="14.75" x14ac:dyDescent="0.75"/>
  <cols>
    <col min="1" max="1" width="24" customWidth="1"/>
    <col min="2" max="2" width="14" customWidth="1"/>
    <col min="3" max="3" width="8" customWidth="1"/>
    <col min="4" max="4" width="14.31640625" customWidth="1"/>
    <col min="5" max="5" width="13.6796875" customWidth="1"/>
    <col min="6" max="6" width="12.31640625" customWidth="1"/>
    <col min="7" max="7" width="13" customWidth="1"/>
    <col min="8" max="8" width="12.31640625" customWidth="1"/>
    <col min="9" max="9" width="14.1796875" customWidth="1"/>
    <col min="10" max="10" width="5.31640625" customWidth="1"/>
    <col min="11" max="11" width="19" customWidth="1"/>
    <col min="12" max="12" width="11.81640625" hidden="1" customWidth="1"/>
    <col min="13" max="13" width="11.6796875" customWidth="1"/>
    <col min="14" max="14" width="9.1796875" customWidth="1"/>
    <col min="15" max="15" width="9.81640625" customWidth="1"/>
    <col min="16" max="16" width="11.31640625" customWidth="1"/>
    <col min="17" max="17" width="14.1796875" customWidth="1"/>
    <col min="18" max="18" width="4" customWidth="1"/>
    <col min="19" max="19" width="12.81640625" customWidth="1"/>
    <col min="20" max="20" width="0.1796875" customWidth="1"/>
    <col min="21" max="21" width="11.31640625" bestFit="1" customWidth="1"/>
    <col min="22" max="25" width="8.81640625" customWidth="1"/>
  </cols>
  <sheetData>
    <row r="1" spans="1:33" x14ac:dyDescent="0.75">
      <c r="A1" s="1" t="s">
        <v>0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</row>
    <row r="2" spans="1:33" x14ac:dyDescent="0.75">
      <c r="A2" s="1" t="s">
        <v>1</v>
      </c>
      <c r="B2" s="196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P2" s="143" t="s">
        <v>42</v>
      </c>
      <c r="Q2" s="144">
        <v>228700</v>
      </c>
    </row>
    <row r="3" spans="1:33" x14ac:dyDescent="0.75">
      <c r="A3" s="2" t="s">
        <v>34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</row>
    <row r="4" spans="1:33" ht="15.5" thickBot="1" x14ac:dyDescent="0.9">
      <c r="A4" s="2" t="s">
        <v>3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</row>
    <row r="5" spans="1:33" x14ac:dyDescent="0.75">
      <c r="A5" s="31"/>
      <c r="B5" s="44"/>
      <c r="C5" s="45"/>
      <c r="D5" s="41" t="s">
        <v>5</v>
      </c>
      <c r="E5" s="42" t="s">
        <v>6</v>
      </c>
      <c r="F5" s="42" t="s">
        <v>7</v>
      </c>
      <c r="G5" s="42" t="s">
        <v>8</v>
      </c>
      <c r="H5" s="43" t="s">
        <v>9</v>
      </c>
      <c r="I5" s="32" t="s">
        <v>16</v>
      </c>
      <c r="K5" s="3"/>
      <c r="L5" s="3"/>
      <c r="M5" s="3"/>
      <c r="N5" s="3"/>
    </row>
    <row r="6" spans="1:33" x14ac:dyDescent="0.75">
      <c r="A6" s="33"/>
      <c r="B6" s="46"/>
      <c r="C6" s="47"/>
      <c r="D6" s="149">
        <v>46204</v>
      </c>
      <c r="E6" s="150">
        <f>D6+365</f>
        <v>46569</v>
      </c>
      <c r="F6" s="150">
        <f>E6+366</f>
        <v>46935</v>
      </c>
      <c r="G6" s="150">
        <f>F6+365</f>
        <v>47300</v>
      </c>
      <c r="H6" s="150">
        <f t="shared" ref="H6" si="0">G6+365</f>
        <v>47665</v>
      </c>
      <c r="I6" s="34"/>
      <c r="K6" s="80" t="s">
        <v>30</v>
      </c>
      <c r="L6" s="6" t="s">
        <v>43</v>
      </c>
      <c r="M6" s="145"/>
    </row>
    <row r="7" spans="1:33" ht="15.5" thickBot="1" x14ac:dyDescent="0.9">
      <c r="A7" s="35" t="s">
        <v>30</v>
      </c>
      <c r="B7" s="201" t="s">
        <v>4</v>
      </c>
      <c r="C7" s="202"/>
      <c r="D7" s="149">
        <v>46568</v>
      </c>
      <c r="E7" s="150">
        <f>D7+366</f>
        <v>46934</v>
      </c>
      <c r="F7" s="150">
        <f>E7+365</f>
        <v>47299</v>
      </c>
      <c r="G7" s="150">
        <f t="shared" ref="G7:H7" si="1">F7+365</f>
        <v>47664</v>
      </c>
      <c r="H7" s="150">
        <f t="shared" si="1"/>
        <v>48029</v>
      </c>
      <c r="I7" s="34"/>
      <c r="K7" s="1" t="s">
        <v>10</v>
      </c>
      <c r="L7" s="36"/>
      <c r="M7" s="18" t="s">
        <v>11</v>
      </c>
      <c r="N7" s="18" t="s">
        <v>12</v>
      </c>
      <c r="O7" s="18" t="s">
        <v>13</v>
      </c>
      <c r="P7" s="18" t="s">
        <v>14</v>
      </c>
      <c r="Q7" s="18" t="s">
        <v>15</v>
      </c>
      <c r="S7" s="19" t="s">
        <v>18</v>
      </c>
      <c r="T7" s="19"/>
      <c r="U7" s="18" t="s">
        <v>11</v>
      </c>
      <c r="V7" s="18" t="s">
        <v>12</v>
      </c>
      <c r="W7" s="18" t="s">
        <v>13</v>
      </c>
      <c r="X7" s="18" t="s">
        <v>14</v>
      </c>
      <c r="Y7" s="18" t="s">
        <v>15</v>
      </c>
      <c r="AA7" s="19" t="s">
        <v>17</v>
      </c>
      <c r="AB7" s="21"/>
      <c r="AC7" s="18" t="s">
        <v>11</v>
      </c>
      <c r="AD7" s="18" t="s">
        <v>12</v>
      </c>
      <c r="AE7" s="18" t="s">
        <v>13</v>
      </c>
      <c r="AF7" s="18" t="s">
        <v>14</v>
      </c>
      <c r="AG7" s="18" t="s">
        <v>15</v>
      </c>
    </row>
    <row r="8" spans="1:33" ht="15" customHeight="1" thickBot="1" x14ac:dyDescent="0.9">
      <c r="A8" s="8" t="s">
        <v>44</v>
      </c>
      <c r="B8" s="197" t="s">
        <v>2</v>
      </c>
      <c r="C8" s="198"/>
      <c r="D8" s="159">
        <f>M8*U8</f>
        <v>22870</v>
      </c>
      <c r="E8" s="160">
        <f>N8*V8</f>
        <v>23556.100000000002</v>
      </c>
      <c r="F8" s="160">
        <f t="shared" ref="F8:H8" si="2">O8*W8</f>
        <v>24262.783000000003</v>
      </c>
      <c r="G8" s="160">
        <f t="shared" si="2"/>
        <v>24990.666490000003</v>
      </c>
      <c r="H8" s="160">
        <f t="shared" si="2"/>
        <v>25740.386484700008</v>
      </c>
      <c r="I8" s="161">
        <f>SUM(D8:H8)</f>
        <v>121419.93597470001</v>
      </c>
      <c r="K8" t="str">
        <f t="shared" ref="K8:K17" si="3">A8</f>
        <v>Marie Bragg</v>
      </c>
      <c r="L8" s="5">
        <v>0</v>
      </c>
      <c r="M8" s="5">
        <v>228700</v>
      </c>
      <c r="N8" s="5">
        <f>M8*1.03</f>
        <v>235561</v>
      </c>
      <c r="O8" s="5">
        <f>N8*1.03</f>
        <v>242627.83000000002</v>
      </c>
      <c r="P8" s="5">
        <f>O8*1.03</f>
        <v>249906.66490000003</v>
      </c>
      <c r="Q8" s="5">
        <f>P8*1.03</f>
        <v>257403.86484700005</v>
      </c>
      <c r="S8" s="20" t="str">
        <f t="shared" ref="S8:S17" si="4">A8</f>
        <v>Marie Bragg</v>
      </c>
      <c r="T8" s="20"/>
      <c r="U8" s="4">
        <v>0.1</v>
      </c>
      <c r="V8" s="4">
        <v>0.1</v>
      </c>
      <c r="W8" s="4">
        <v>0.1</v>
      </c>
      <c r="X8" s="4">
        <v>0.1</v>
      </c>
      <c r="Y8" s="4">
        <v>0.1</v>
      </c>
      <c r="AA8" s="20" t="str">
        <f t="shared" ref="AA8:AA17" si="5">A8</f>
        <v>Marie Bragg</v>
      </c>
      <c r="AB8" s="20"/>
      <c r="AC8" s="7">
        <f t="shared" ref="AC8:AG11" si="6">D8*$B$19</f>
        <v>9422.4399999999987</v>
      </c>
      <c r="AD8" s="7">
        <f t="shared" si="6"/>
        <v>9705.1131999999998</v>
      </c>
      <c r="AE8" s="7">
        <f t="shared" si="6"/>
        <v>9996.2665960000013</v>
      </c>
      <c r="AF8" s="7">
        <f t="shared" si="6"/>
        <v>10296.154593880001</v>
      </c>
      <c r="AG8" s="7">
        <f t="shared" si="6"/>
        <v>10605.039231696403</v>
      </c>
    </row>
    <row r="9" spans="1:33" ht="15" customHeight="1" thickBot="1" x14ac:dyDescent="0.9">
      <c r="A9" s="151" t="s">
        <v>45</v>
      </c>
      <c r="B9" s="152" t="s">
        <v>46</v>
      </c>
      <c r="C9" s="153"/>
      <c r="D9" s="159">
        <f t="shared" ref="D9:D10" si="7">M9*U9</f>
        <v>24338.6</v>
      </c>
      <c r="E9" s="7">
        <f t="shared" ref="E9:E12" si="8">N9*V9</f>
        <v>25068.758000000002</v>
      </c>
      <c r="F9" s="7">
        <f t="shared" ref="F9:F12" si="9">O9*W9</f>
        <v>25820.820739999999</v>
      </c>
      <c r="G9" s="7">
        <f t="shared" ref="G9:G12" si="10">P9*X9</f>
        <v>26595.4453622</v>
      </c>
      <c r="H9" s="7">
        <f t="shared" ref="H9:H12" si="11">Q9*Y9</f>
        <v>27393.308723066002</v>
      </c>
      <c r="I9" s="163">
        <f t="shared" ref="I9:I12" si="12">SUM(D9:H9)</f>
        <v>129216.93282526601</v>
      </c>
      <c r="K9" t="s">
        <v>47</v>
      </c>
      <c r="L9" s="5"/>
      <c r="M9" s="167">
        <f>(119600/12*5)+(119600*1.03/12*7)</f>
        <v>121692.99999999999</v>
      </c>
      <c r="N9" s="5">
        <f t="shared" ref="N9:Q10" si="13">M9*1.03</f>
        <v>125343.79</v>
      </c>
      <c r="O9" s="5">
        <f t="shared" si="13"/>
        <v>129104.10369999999</v>
      </c>
      <c r="P9" s="5">
        <f t="shared" si="13"/>
        <v>132977.226811</v>
      </c>
      <c r="Q9" s="5">
        <f t="shared" si="13"/>
        <v>136966.54361533001</v>
      </c>
      <c r="S9" s="20" t="s">
        <v>47</v>
      </c>
      <c r="T9" s="20"/>
      <c r="U9" s="4">
        <v>0.2</v>
      </c>
      <c r="V9" s="4">
        <v>0.2</v>
      </c>
      <c r="W9" s="4">
        <v>0.2</v>
      </c>
      <c r="X9" s="4">
        <v>0.2</v>
      </c>
      <c r="Y9" s="4">
        <v>0.2</v>
      </c>
      <c r="AA9" s="20" t="s">
        <v>47</v>
      </c>
      <c r="AB9" s="20"/>
      <c r="AC9" s="7">
        <f t="shared" si="6"/>
        <v>10027.503199999999</v>
      </c>
      <c r="AD9" s="7">
        <f t="shared" si="6"/>
        <v>10328.328296</v>
      </c>
      <c r="AE9" s="7">
        <f t="shared" si="6"/>
        <v>10638.178144879999</v>
      </c>
      <c r="AF9" s="7">
        <f t="shared" si="6"/>
        <v>10957.323489226399</v>
      </c>
      <c r="AG9" s="7">
        <f t="shared" si="6"/>
        <v>11286.043193903191</v>
      </c>
    </row>
    <row r="10" spans="1:33" ht="15" customHeight="1" x14ac:dyDescent="0.75">
      <c r="A10" s="151" t="s">
        <v>48</v>
      </c>
      <c r="B10" s="152" t="s">
        <v>49</v>
      </c>
      <c r="C10" s="153"/>
      <c r="D10" s="159">
        <f t="shared" si="7"/>
        <v>10967.937750000001</v>
      </c>
      <c r="E10" s="7">
        <f t="shared" si="8"/>
        <v>11296.975882500003</v>
      </c>
      <c r="F10" s="7">
        <f t="shared" si="9"/>
        <v>11635.885158975003</v>
      </c>
      <c r="G10" s="7">
        <f t="shared" si="10"/>
        <v>11984.961713744253</v>
      </c>
      <c r="H10" s="7">
        <f t="shared" si="11"/>
        <v>12344.510565156581</v>
      </c>
      <c r="I10" s="163">
        <f t="shared" si="12"/>
        <v>58230.271070375842</v>
      </c>
      <c r="K10" t="s">
        <v>48</v>
      </c>
      <c r="L10" s="5"/>
      <c r="M10" s="167">
        <f>(107793/12*5)+(107793*1.03/12*7)</f>
        <v>109679.3775</v>
      </c>
      <c r="N10" s="5">
        <f t="shared" si="13"/>
        <v>112969.75882500001</v>
      </c>
      <c r="O10" s="5">
        <f t="shared" si="13"/>
        <v>116358.85158975002</v>
      </c>
      <c r="P10" s="5">
        <f t="shared" si="13"/>
        <v>119849.61713744252</v>
      </c>
      <c r="Q10" s="5">
        <f t="shared" si="13"/>
        <v>123445.1056515658</v>
      </c>
      <c r="S10" s="20" t="s">
        <v>50</v>
      </c>
      <c r="T10" s="20"/>
      <c r="U10" s="4">
        <v>0.1</v>
      </c>
      <c r="V10" s="4">
        <v>0.1</v>
      </c>
      <c r="W10" s="4">
        <v>0.1</v>
      </c>
      <c r="X10" s="4">
        <v>0.1</v>
      </c>
      <c r="Y10" s="4">
        <v>0.1</v>
      </c>
      <c r="AA10" s="20" t="s">
        <v>48</v>
      </c>
      <c r="AB10" s="20"/>
      <c r="AC10" s="7">
        <f t="shared" si="6"/>
        <v>4518.7903530000003</v>
      </c>
      <c r="AD10" s="7">
        <f t="shared" si="6"/>
        <v>4654.3540635900008</v>
      </c>
      <c r="AE10" s="7">
        <f t="shared" si="6"/>
        <v>4793.9846854977013</v>
      </c>
      <c r="AF10" s="7">
        <f t="shared" si="6"/>
        <v>4937.8042260626316</v>
      </c>
      <c r="AG10" s="7">
        <f t="shared" si="6"/>
        <v>5085.9383528445114</v>
      </c>
    </row>
    <row r="11" spans="1:33" ht="15" customHeight="1" x14ac:dyDescent="0.75">
      <c r="A11" s="151"/>
      <c r="B11" s="152"/>
      <c r="C11" s="153"/>
      <c r="D11" s="162">
        <v>0</v>
      </c>
      <c r="E11" s="7">
        <f t="shared" si="8"/>
        <v>0</v>
      </c>
      <c r="F11" s="7">
        <f t="shared" si="9"/>
        <v>0</v>
      </c>
      <c r="G11" s="7">
        <f t="shared" si="10"/>
        <v>0</v>
      </c>
      <c r="H11" s="7">
        <f t="shared" si="11"/>
        <v>0</v>
      </c>
      <c r="I11" s="163">
        <f t="shared" si="12"/>
        <v>0</v>
      </c>
      <c r="K11">
        <f>A11</f>
        <v>0</v>
      </c>
      <c r="L11" s="5"/>
      <c r="M11" s="5"/>
      <c r="N11" s="5"/>
      <c r="O11" s="5"/>
      <c r="P11" s="5"/>
      <c r="Q11" s="5"/>
      <c r="S11" s="20">
        <f>K11</f>
        <v>0</v>
      </c>
      <c r="T11" s="20"/>
      <c r="U11" s="4"/>
      <c r="V11" s="4"/>
      <c r="W11" s="4"/>
      <c r="X11" s="4"/>
      <c r="Y11" s="4"/>
      <c r="AA11" s="20">
        <f>S11</f>
        <v>0</v>
      </c>
      <c r="AB11" s="20"/>
      <c r="AC11" s="7">
        <f t="shared" si="6"/>
        <v>0</v>
      </c>
      <c r="AD11" s="7">
        <f t="shared" si="6"/>
        <v>0</v>
      </c>
      <c r="AE11" s="7">
        <f t="shared" si="6"/>
        <v>0</v>
      </c>
      <c r="AF11" s="7">
        <f t="shared" si="6"/>
        <v>0</v>
      </c>
      <c r="AG11" s="7">
        <f t="shared" si="6"/>
        <v>0</v>
      </c>
    </row>
    <row r="12" spans="1:33" ht="15" customHeight="1" thickBot="1" x14ac:dyDescent="0.9">
      <c r="A12" s="11"/>
      <c r="B12" s="207"/>
      <c r="C12" s="208"/>
      <c r="D12" s="164">
        <v>0</v>
      </c>
      <c r="E12" s="165">
        <f t="shared" si="8"/>
        <v>0</v>
      </c>
      <c r="F12" s="165">
        <f t="shared" si="9"/>
        <v>0</v>
      </c>
      <c r="G12" s="165">
        <f t="shared" si="10"/>
        <v>0</v>
      </c>
      <c r="H12" s="165">
        <f t="shared" si="11"/>
        <v>0</v>
      </c>
      <c r="I12" s="166">
        <f t="shared" si="12"/>
        <v>0</v>
      </c>
      <c r="L12" s="5"/>
      <c r="M12" s="5"/>
      <c r="N12" s="5"/>
      <c r="O12" s="5"/>
      <c r="P12" s="5"/>
      <c r="Q12" s="5"/>
      <c r="S12" s="20"/>
      <c r="T12" s="20"/>
      <c r="U12" s="4"/>
      <c r="V12" s="4"/>
      <c r="W12" s="4"/>
      <c r="X12" s="4"/>
      <c r="Y12" s="4"/>
      <c r="AA12" s="20"/>
      <c r="AB12" s="20"/>
      <c r="AC12" s="7"/>
      <c r="AD12" s="7"/>
      <c r="AE12" s="7"/>
      <c r="AF12" s="7"/>
      <c r="AG12" s="7"/>
    </row>
    <row r="13" spans="1:33" ht="15" hidden="1" customHeight="1" x14ac:dyDescent="0.75">
      <c r="A13" s="11"/>
      <c r="B13" s="207"/>
      <c r="C13" s="208"/>
      <c r="D13" s="155">
        <f t="shared" ref="D13:H13" si="14">M13*U13</f>
        <v>0</v>
      </c>
      <c r="E13" s="156">
        <f t="shared" si="14"/>
        <v>0</v>
      </c>
      <c r="F13" s="156">
        <f t="shared" si="14"/>
        <v>0</v>
      </c>
      <c r="G13" s="156">
        <f t="shared" si="14"/>
        <v>0</v>
      </c>
      <c r="H13" s="157">
        <f t="shared" si="14"/>
        <v>0</v>
      </c>
      <c r="I13" s="158">
        <f t="shared" ref="I13:I17" si="15">SUM(D13:H13)</f>
        <v>0</v>
      </c>
      <c r="K13">
        <f t="shared" si="3"/>
        <v>0</v>
      </c>
      <c r="L13" s="5"/>
      <c r="M13" s="5"/>
      <c r="N13" s="5"/>
      <c r="O13" s="5"/>
      <c r="P13" s="5"/>
      <c r="Q13" s="5"/>
      <c r="S13" s="20">
        <f t="shared" si="4"/>
        <v>0</v>
      </c>
      <c r="T13" s="20"/>
      <c r="U13" s="4">
        <v>0</v>
      </c>
      <c r="V13" s="4">
        <v>0</v>
      </c>
      <c r="W13" s="4">
        <v>0</v>
      </c>
      <c r="X13" s="4">
        <v>0</v>
      </c>
      <c r="Y13" s="4">
        <v>0</v>
      </c>
      <c r="AA13" s="20">
        <f t="shared" si="5"/>
        <v>0</v>
      </c>
      <c r="AB13" s="20"/>
      <c r="AC13" s="7">
        <f t="shared" ref="AC13:AG17" si="16">D13*$B$19</f>
        <v>0</v>
      </c>
      <c r="AD13" s="7">
        <f t="shared" si="16"/>
        <v>0</v>
      </c>
      <c r="AE13" s="7">
        <f t="shared" si="16"/>
        <v>0</v>
      </c>
      <c r="AF13" s="7">
        <f t="shared" si="16"/>
        <v>0</v>
      </c>
      <c r="AG13" s="7">
        <f t="shared" si="16"/>
        <v>0</v>
      </c>
    </row>
    <row r="14" spans="1:33" ht="15" hidden="1" customHeight="1" x14ac:dyDescent="0.75">
      <c r="A14" s="11"/>
      <c r="B14" s="209"/>
      <c r="C14" s="210"/>
      <c r="D14" s="26">
        <f>M14*U14</f>
        <v>0</v>
      </c>
      <c r="E14" s="9">
        <f t="shared" ref="E14:H15" si="17">N14*V14</f>
        <v>0</v>
      </c>
      <c r="F14" s="9">
        <f t="shared" si="17"/>
        <v>0</v>
      </c>
      <c r="G14" s="9">
        <f t="shared" si="17"/>
        <v>0</v>
      </c>
      <c r="H14" s="10">
        <f t="shared" si="17"/>
        <v>0</v>
      </c>
      <c r="I14" s="15">
        <f t="shared" si="15"/>
        <v>0</v>
      </c>
      <c r="K14">
        <f t="shared" si="3"/>
        <v>0</v>
      </c>
      <c r="L14" s="5"/>
      <c r="M14" s="5"/>
      <c r="N14" s="5"/>
      <c r="O14" s="5"/>
      <c r="P14" s="5"/>
      <c r="Q14" s="7"/>
      <c r="S14" s="20">
        <f t="shared" si="4"/>
        <v>0</v>
      </c>
      <c r="T14" s="20"/>
      <c r="U14" s="4">
        <v>0</v>
      </c>
      <c r="V14" s="4">
        <v>0</v>
      </c>
      <c r="W14" s="4">
        <v>0</v>
      </c>
      <c r="X14" s="4">
        <v>0</v>
      </c>
      <c r="Y14" s="4">
        <v>0</v>
      </c>
      <c r="AA14" s="20">
        <f t="shared" si="5"/>
        <v>0</v>
      </c>
      <c r="AB14" s="20"/>
      <c r="AC14" s="7">
        <f t="shared" si="16"/>
        <v>0</v>
      </c>
      <c r="AD14" s="7">
        <f t="shared" si="16"/>
        <v>0</v>
      </c>
      <c r="AE14" s="7">
        <f t="shared" si="16"/>
        <v>0</v>
      </c>
      <c r="AF14" s="7">
        <f t="shared" si="16"/>
        <v>0</v>
      </c>
      <c r="AG14" s="7">
        <f t="shared" si="16"/>
        <v>0</v>
      </c>
    </row>
    <row r="15" spans="1:33" ht="15" hidden="1" customHeight="1" x14ac:dyDescent="0.75">
      <c r="A15" s="11"/>
      <c r="B15" s="209"/>
      <c r="C15" s="210"/>
      <c r="D15" s="26">
        <f t="shared" ref="D15:D16" si="18">M15*U15</f>
        <v>0</v>
      </c>
      <c r="E15" s="9">
        <f t="shared" si="17"/>
        <v>0</v>
      </c>
      <c r="F15" s="9">
        <f t="shared" si="17"/>
        <v>0</v>
      </c>
      <c r="G15" s="9">
        <f t="shared" si="17"/>
        <v>0</v>
      </c>
      <c r="H15" s="10">
        <f t="shared" si="17"/>
        <v>0</v>
      </c>
      <c r="I15" s="15">
        <f t="shared" si="15"/>
        <v>0</v>
      </c>
      <c r="K15">
        <f t="shared" si="3"/>
        <v>0</v>
      </c>
      <c r="L15" s="5"/>
      <c r="M15" s="5"/>
      <c r="N15" s="5"/>
      <c r="O15" s="5"/>
      <c r="P15" s="5"/>
      <c r="Q15" s="7"/>
      <c r="S15" s="20">
        <f t="shared" si="4"/>
        <v>0</v>
      </c>
      <c r="T15" s="20"/>
      <c r="U15" s="4"/>
      <c r="V15" s="4"/>
      <c r="W15" s="4"/>
      <c r="X15" s="4"/>
      <c r="Y15" s="4"/>
      <c r="AA15" s="20">
        <f t="shared" si="5"/>
        <v>0</v>
      </c>
      <c r="AB15" s="20"/>
      <c r="AC15" s="7">
        <f t="shared" si="16"/>
        <v>0</v>
      </c>
      <c r="AD15" s="7">
        <f t="shared" si="16"/>
        <v>0</v>
      </c>
      <c r="AE15" s="7">
        <f t="shared" si="16"/>
        <v>0</v>
      </c>
      <c r="AF15" s="7">
        <f t="shared" si="16"/>
        <v>0</v>
      </c>
      <c r="AG15" s="7">
        <f t="shared" si="16"/>
        <v>0</v>
      </c>
    </row>
    <row r="16" spans="1:33" ht="15" hidden="1" customHeight="1" x14ac:dyDescent="0.75">
      <c r="A16" s="11"/>
      <c r="B16" s="209"/>
      <c r="C16" s="210"/>
      <c r="D16" s="26">
        <f t="shared" si="18"/>
        <v>0</v>
      </c>
      <c r="E16" s="9">
        <f t="shared" ref="E16:G17" si="19">N16*V16</f>
        <v>0</v>
      </c>
      <c r="F16" s="9">
        <f t="shared" si="19"/>
        <v>0</v>
      </c>
      <c r="G16" s="9">
        <f t="shared" si="19"/>
        <v>0</v>
      </c>
      <c r="H16" s="10">
        <f>Q16*Y16</f>
        <v>0</v>
      </c>
      <c r="I16" s="15">
        <f t="shared" si="15"/>
        <v>0</v>
      </c>
      <c r="K16">
        <f t="shared" si="3"/>
        <v>0</v>
      </c>
      <c r="L16" s="5"/>
      <c r="M16" s="5"/>
      <c r="N16" s="5"/>
      <c r="O16" s="5"/>
      <c r="P16" s="5"/>
      <c r="Q16" s="7"/>
      <c r="S16" s="20">
        <f t="shared" si="4"/>
        <v>0</v>
      </c>
      <c r="T16" s="20"/>
      <c r="U16" s="4"/>
      <c r="V16" s="4"/>
      <c r="W16" s="4"/>
      <c r="X16" s="4"/>
      <c r="Y16" s="4"/>
      <c r="AA16" s="20">
        <f t="shared" si="5"/>
        <v>0</v>
      </c>
      <c r="AB16" s="20"/>
      <c r="AC16" s="7">
        <f t="shared" si="16"/>
        <v>0</v>
      </c>
      <c r="AD16" s="7">
        <f t="shared" si="16"/>
        <v>0</v>
      </c>
      <c r="AE16" s="7">
        <f t="shared" si="16"/>
        <v>0</v>
      </c>
      <c r="AF16" s="7">
        <f t="shared" si="16"/>
        <v>0</v>
      </c>
      <c r="AG16" s="7">
        <f t="shared" si="16"/>
        <v>0</v>
      </c>
    </row>
    <row r="17" spans="1:33" ht="15" hidden="1" customHeight="1" thickBot="1" x14ac:dyDescent="0.9">
      <c r="A17" s="12"/>
      <c r="B17" s="199"/>
      <c r="C17" s="200"/>
      <c r="D17" s="27">
        <f>M17*U17</f>
        <v>0</v>
      </c>
      <c r="E17" s="13">
        <f t="shared" si="19"/>
        <v>0</v>
      </c>
      <c r="F17" s="13">
        <f t="shared" si="19"/>
        <v>0</v>
      </c>
      <c r="G17" s="13">
        <f t="shared" si="19"/>
        <v>0</v>
      </c>
      <c r="H17" s="14">
        <f>Q17*Y17</f>
        <v>0</v>
      </c>
      <c r="I17" s="16">
        <f t="shared" si="15"/>
        <v>0</v>
      </c>
      <c r="K17">
        <f t="shared" si="3"/>
        <v>0</v>
      </c>
      <c r="L17" s="5"/>
      <c r="M17" s="5"/>
      <c r="N17" s="5"/>
      <c r="O17" s="5"/>
      <c r="P17" s="5"/>
      <c r="Q17" s="7"/>
      <c r="S17" s="20">
        <f t="shared" si="4"/>
        <v>0</v>
      </c>
      <c r="T17" s="20"/>
      <c r="U17" s="4"/>
      <c r="V17" s="4"/>
      <c r="W17" s="4"/>
      <c r="X17" s="4"/>
      <c r="Y17" s="4"/>
      <c r="AA17" s="21">
        <f t="shared" si="5"/>
        <v>0</v>
      </c>
      <c r="AB17" s="21"/>
      <c r="AC17" s="17">
        <f t="shared" si="16"/>
        <v>0</v>
      </c>
      <c r="AD17" s="17">
        <f t="shared" si="16"/>
        <v>0</v>
      </c>
      <c r="AE17" s="17">
        <f t="shared" si="16"/>
        <v>0</v>
      </c>
      <c r="AF17" s="17">
        <f t="shared" si="16"/>
        <v>0</v>
      </c>
      <c r="AG17" s="17">
        <f t="shared" si="16"/>
        <v>0</v>
      </c>
    </row>
    <row r="18" spans="1:33" x14ac:dyDescent="0.75">
      <c r="A18" s="93" t="s">
        <v>39</v>
      </c>
      <c r="B18" s="203"/>
      <c r="C18" s="204"/>
      <c r="D18" s="94">
        <f t="shared" ref="D18:I18" si="20">SUM(D8:D17)</f>
        <v>58176.537750000003</v>
      </c>
      <c r="E18" s="95">
        <f t="shared" si="20"/>
        <v>59921.83388250001</v>
      </c>
      <c r="F18" s="95">
        <f t="shared" si="20"/>
        <v>61719.488898975011</v>
      </c>
      <c r="G18" s="95">
        <f t="shared" si="20"/>
        <v>63571.073565944258</v>
      </c>
      <c r="H18" s="96">
        <f t="shared" si="20"/>
        <v>65478.205772922593</v>
      </c>
      <c r="I18" s="97">
        <f t="shared" si="20"/>
        <v>308867.13987034187</v>
      </c>
      <c r="AA18" s="22" t="s">
        <v>16</v>
      </c>
      <c r="AB18" s="20"/>
      <c r="AC18" s="7">
        <f>SUM(AC8:AC17)</f>
        <v>23968.733552999998</v>
      </c>
      <c r="AD18" s="7">
        <f>SUM(AD8:AD17)</f>
        <v>24687.795559589998</v>
      </c>
      <c r="AE18" s="7">
        <f>SUM(AE8:AE17)</f>
        <v>25428.429426377701</v>
      </c>
      <c r="AF18" s="7">
        <f>SUM(AF8:AF17)</f>
        <v>26191.28230916903</v>
      </c>
      <c r="AG18" s="7">
        <f>SUM(AG8:AG17)</f>
        <v>26977.020778444105</v>
      </c>
    </row>
    <row r="19" spans="1:33" x14ac:dyDescent="0.75">
      <c r="A19" s="98" t="s">
        <v>40</v>
      </c>
      <c r="B19" s="211">
        <v>0.41199999999999998</v>
      </c>
      <c r="C19" s="212"/>
      <c r="D19" s="99">
        <f>D18*$B$19</f>
        <v>23968.733552999998</v>
      </c>
      <c r="E19" s="100">
        <f>E18*$B$19</f>
        <v>24687.795559590002</v>
      </c>
      <c r="F19" s="100">
        <f>F18*$B$19</f>
        <v>25428.429426377705</v>
      </c>
      <c r="G19" s="100">
        <f>G18*$B$19</f>
        <v>26191.282309169033</v>
      </c>
      <c r="H19" s="101">
        <f>H18*$B$19</f>
        <v>26977.020778444108</v>
      </c>
      <c r="I19" s="102">
        <f>SUM(D19:H19)</f>
        <v>127253.26162658085</v>
      </c>
    </row>
    <row r="20" spans="1:33" ht="15.5" thickBot="1" x14ac:dyDescent="0.9">
      <c r="A20" s="103" t="s">
        <v>41</v>
      </c>
      <c r="B20" s="205"/>
      <c r="C20" s="206"/>
      <c r="D20" s="104">
        <f>D18+D19</f>
        <v>82145.271303000001</v>
      </c>
      <c r="E20" s="105">
        <f t="shared" ref="E20:H20" si="21">E18+E19</f>
        <v>84609.629442090009</v>
      </c>
      <c r="F20" s="105">
        <f t="shared" si="21"/>
        <v>87147.918325352715</v>
      </c>
      <c r="G20" s="105">
        <f t="shared" si="21"/>
        <v>89762.355875113295</v>
      </c>
      <c r="H20" s="106">
        <f t="shared" si="21"/>
        <v>92455.226551366708</v>
      </c>
      <c r="I20" s="107">
        <f>I18+I19</f>
        <v>436120.40149692271</v>
      </c>
      <c r="K20" s="80"/>
      <c r="L20" s="6"/>
    </row>
    <row r="21" spans="1:33" ht="15.5" thickBot="1" x14ac:dyDescent="0.9">
      <c r="A21" s="88" t="s">
        <v>19</v>
      </c>
      <c r="B21" s="91"/>
      <c r="C21" s="91"/>
      <c r="D21" s="91"/>
      <c r="E21" s="91"/>
      <c r="F21" s="91"/>
      <c r="G21" s="91"/>
      <c r="H21" s="91"/>
      <c r="I21" s="92"/>
    </row>
    <row r="22" spans="1:33" x14ac:dyDescent="0.75">
      <c r="A22" s="54" t="s">
        <v>24</v>
      </c>
      <c r="B22" s="168"/>
      <c r="C22" s="169"/>
      <c r="D22" s="60">
        <f>SUM(D23:D24)</f>
        <v>0</v>
      </c>
      <c r="E22" s="60">
        <f t="shared" ref="E22:H22" si="22">SUM(E23:E24)</f>
        <v>0</v>
      </c>
      <c r="F22" s="60">
        <f t="shared" si="22"/>
        <v>0</v>
      </c>
      <c r="G22" s="60">
        <f t="shared" si="22"/>
        <v>0</v>
      </c>
      <c r="H22" s="60">
        <f t="shared" si="22"/>
        <v>0</v>
      </c>
      <c r="I22" s="61">
        <f t="shared" ref="I22:I35" si="23">SUM(D22:H22)</f>
        <v>0</v>
      </c>
    </row>
    <row r="23" spans="1:33" x14ac:dyDescent="0.75">
      <c r="A23" s="72" t="s">
        <v>22</v>
      </c>
      <c r="B23" s="170"/>
      <c r="C23" s="171"/>
      <c r="D23" s="73"/>
      <c r="E23" s="74"/>
      <c r="F23" s="74"/>
      <c r="G23" s="74"/>
      <c r="H23" s="75"/>
      <c r="I23" s="76">
        <f t="shared" si="23"/>
        <v>0</v>
      </c>
    </row>
    <row r="24" spans="1:33" x14ac:dyDescent="0.75">
      <c r="A24" s="55"/>
      <c r="B24" s="174"/>
      <c r="C24" s="175"/>
      <c r="D24" s="56"/>
      <c r="E24" s="57"/>
      <c r="F24" s="57"/>
      <c r="G24" s="57"/>
      <c r="H24" s="58"/>
      <c r="I24" s="59">
        <f t="shared" si="23"/>
        <v>0</v>
      </c>
    </row>
    <row r="25" spans="1:33" x14ac:dyDescent="0.75">
      <c r="A25" s="54" t="s">
        <v>35</v>
      </c>
      <c r="B25" s="172"/>
      <c r="C25" s="173"/>
      <c r="D25" s="60">
        <f>SUM(D26:D27)</f>
        <v>0</v>
      </c>
      <c r="E25" s="60">
        <f t="shared" ref="E25:H25" si="24">SUM(E26:E27)</f>
        <v>0</v>
      </c>
      <c r="F25" s="60">
        <f t="shared" si="24"/>
        <v>0</v>
      </c>
      <c r="G25" s="60">
        <f t="shared" si="24"/>
        <v>0</v>
      </c>
      <c r="H25" s="60">
        <f t="shared" si="24"/>
        <v>0</v>
      </c>
      <c r="I25" s="61">
        <f t="shared" si="23"/>
        <v>0</v>
      </c>
    </row>
    <row r="26" spans="1:33" x14ac:dyDescent="0.75">
      <c r="A26" s="62"/>
      <c r="B26" s="170"/>
      <c r="C26" s="171"/>
      <c r="D26" s="38"/>
      <c r="E26" s="39"/>
      <c r="F26" s="39"/>
      <c r="G26" s="39"/>
      <c r="H26" s="40"/>
      <c r="I26" s="37">
        <f t="shared" si="23"/>
        <v>0</v>
      </c>
    </row>
    <row r="27" spans="1:33" ht="15.5" thickBot="1" x14ac:dyDescent="0.9">
      <c r="A27" s="55"/>
      <c r="B27" s="174"/>
      <c r="C27" s="175"/>
      <c r="D27" s="56"/>
      <c r="E27" s="57"/>
      <c r="F27" s="57"/>
      <c r="G27" s="57"/>
      <c r="H27" s="58"/>
      <c r="I27" s="59">
        <f t="shared" si="23"/>
        <v>0</v>
      </c>
    </row>
    <row r="28" spans="1:33" x14ac:dyDescent="0.75">
      <c r="A28" s="48" t="s">
        <v>36</v>
      </c>
      <c r="B28" s="176"/>
      <c r="C28" s="177"/>
      <c r="D28" s="49">
        <f>SUM(D29:D30)</f>
        <v>0</v>
      </c>
      <c r="E28" s="49">
        <f t="shared" ref="E28:H28" si="25">SUM(E29:E30)</f>
        <v>0</v>
      </c>
      <c r="F28" s="49">
        <f t="shared" si="25"/>
        <v>0</v>
      </c>
      <c r="G28" s="49">
        <f t="shared" si="25"/>
        <v>0</v>
      </c>
      <c r="H28" s="49">
        <f t="shared" si="25"/>
        <v>0</v>
      </c>
      <c r="I28" s="50">
        <f t="shared" si="23"/>
        <v>0</v>
      </c>
    </row>
    <row r="29" spans="1:33" x14ac:dyDescent="0.75">
      <c r="A29" s="72"/>
      <c r="B29" s="170"/>
      <c r="C29" s="171"/>
      <c r="D29" s="73"/>
      <c r="E29" s="74"/>
      <c r="F29" s="74"/>
      <c r="G29" s="74"/>
      <c r="H29" s="75"/>
      <c r="I29" s="76">
        <f t="shared" si="23"/>
        <v>0</v>
      </c>
    </row>
    <row r="30" spans="1:33" x14ac:dyDescent="0.75">
      <c r="A30" s="55"/>
      <c r="B30" s="174"/>
      <c r="C30" s="175"/>
      <c r="D30" s="56"/>
      <c r="E30" s="57"/>
      <c r="F30" s="57"/>
      <c r="G30" s="57"/>
      <c r="H30" s="58"/>
      <c r="I30" s="59">
        <f t="shared" si="23"/>
        <v>0</v>
      </c>
    </row>
    <row r="31" spans="1:33" x14ac:dyDescent="0.75">
      <c r="A31" s="54" t="s">
        <v>37</v>
      </c>
      <c r="B31" s="172"/>
      <c r="C31" s="173"/>
      <c r="D31" s="51">
        <f>SUM(D32)</f>
        <v>0</v>
      </c>
      <c r="E31" s="51">
        <f t="shared" ref="E31:H31" si="26">SUM(E32)</f>
        <v>0</v>
      </c>
      <c r="F31" s="51">
        <f t="shared" si="26"/>
        <v>0</v>
      </c>
      <c r="G31" s="51">
        <f t="shared" si="26"/>
        <v>0</v>
      </c>
      <c r="H31" s="51">
        <f t="shared" si="26"/>
        <v>0</v>
      </c>
      <c r="I31" s="52">
        <f t="shared" si="23"/>
        <v>0</v>
      </c>
    </row>
    <row r="32" spans="1:33" x14ac:dyDescent="0.75">
      <c r="A32" s="24"/>
      <c r="B32" s="170"/>
      <c r="C32" s="171"/>
      <c r="D32" s="25"/>
      <c r="E32" s="23"/>
      <c r="F32" s="23"/>
      <c r="G32" s="23"/>
      <c r="H32" s="28"/>
      <c r="I32" s="29">
        <f t="shared" si="23"/>
        <v>0</v>
      </c>
    </row>
    <row r="33" spans="1:9" x14ac:dyDescent="0.75">
      <c r="A33" s="54" t="s">
        <v>38</v>
      </c>
      <c r="B33" s="172"/>
      <c r="C33" s="173"/>
      <c r="D33" s="51">
        <v>0</v>
      </c>
      <c r="E33" s="51">
        <f>SUM(E34:E34)</f>
        <v>0</v>
      </c>
      <c r="F33" s="51">
        <f>SUM(F34:F34)</f>
        <v>0</v>
      </c>
      <c r="G33" s="51">
        <f>SUM(G34:G34)</f>
        <v>0</v>
      </c>
      <c r="H33" s="51">
        <f>SUM(H34:H34)</f>
        <v>0</v>
      </c>
      <c r="I33" s="52">
        <f t="shared" si="23"/>
        <v>0</v>
      </c>
    </row>
    <row r="34" spans="1:9" x14ac:dyDescent="0.75">
      <c r="A34" s="148"/>
      <c r="B34" s="170"/>
      <c r="C34" s="171"/>
      <c r="D34" s="25">
        <v>0</v>
      </c>
      <c r="E34" s="23"/>
      <c r="F34" s="23"/>
      <c r="G34" s="23"/>
      <c r="H34" s="28"/>
      <c r="I34" s="29">
        <f t="shared" si="23"/>
        <v>0</v>
      </c>
    </row>
    <row r="35" spans="1:9" ht="14.75" customHeight="1" thickBot="1" x14ac:dyDescent="0.9">
      <c r="A35" s="154"/>
      <c r="B35" s="146"/>
      <c r="C35" s="147"/>
      <c r="D35" s="60">
        <f>SUM(D37:D38)</f>
        <v>36248</v>
      </c>
      <c r="E35" s="60">
        <f t="shared" ref="E35:H35" si="27">SUM(E37:E38)</f>
        <v>37517</v>
      </c>
      <c r="F35" s="60">
        <f t="shared" si="27"/>
        <v>38830</v>
      </c>
      <c r="G35" s="60">
        <f t="shared" si="27"/>
        <v>40189</v>
      </c>
      <c r="H35" s="60">
        <f t="shared" si="27"/>
        <v>40274</v>
      </c>
      <c r="I35" s="61">
        <f t="shared" si="23"/>
        <v>193058</v>
      </c>
    </row>
    <row r="36" spans="1:9" x14ac:dyDescent="0.75">
      <c r="A36" s="63" t="s">
        <v>51</v>
      </c>
      <c r="B36" s="77"/>
      <c r="C36" s="81"/>
      <c r="D36" s="38"/>
      <c r="E36" s="39"/>
      <c r="F36" s="39"/>
      <c r="G36" s="39"/>
      <c r="H36" s="40"/>
      <c r="I36" s="37"/>
    </row>
    <row r="37" spans="1:9" x14ac:dyDescent="0.75">
      <c r="A37" s="24" t="s">
        <v>20</v>
      </c>
      <c r="B37" s="78"/>
      <c r="C37" s="79"/>
      <c r="D37" s="25">
        <v>22514</v>
      </c>
      <c r="E37" s="23">
        <v>23302</v>
      </c>
      <c r="F37" s="23">
        <v>24118</v>
      </c>
      <c r="G37" s="23">
        <v>24962</v>
      </c>
      <c r="H37" s="71">
        <v>25015</v>
      </c>
      <c r="I37" s="29">
        <f>SUM(D37:H37)</f>
        <v>119911</v>
      </c>
    </row>
    <row r="38" spans="1:9" x14ac:dyDescent="0.75">
      <c r="A38" s="24" t="s">
        <v>21</v>
      </c>
      <c r="B38" s="78"/>
      <c r="C38" s="79"/>
      <c r="D38" s="25">
        <v>13734</v>
      </c>
      <c r="E38" s="23">
        <v>14215</v>
      </c>
      <c r="F38" s="23">
        <v>14712</v>
      </c>
      <c r="G38" s="23">
        <v>15227</v>
      </c>
      <c r="H38" s="71">
        <v>15259</v>
      </c>
      <c r="I38" s="53">
        <f>SUM(D38:H38)</f>
        <v>73147</v>
      </c>
    </row>
    <row r="39" spans="1:9" hidden="1" x14ac:dyDescent="0.75">
      <c r="A39" s="54" t="s">
        <v>25</v>
      </c>
      <c r="B39" s="172"/>
      <c r="C39" s="173"/>
      <c r="D39" s="60">
        <f>SUM(D41:D42)</f>
        <v>0</v>
      </c>
      <c r="E39" s="60">
        <f t="shared" ref="E39:H39" si="28">SUM(E41:E42)</f>
        <v>0</v>
      </c>
      <c r="F39" s="60">
        <f t="shared" si="28"/>
        <v>0</v>
      </c>
      <c r="G39" s="60">
        <f t="shared" si="28"/>
        <v>0</v>
      </c>
      <c r="H39" s="60">
        <f t="shared" si="28"/>
        <v>0</v>
      </c>
      <c r="I39" s="61">
        <f>SUM(D39:H39)</f>
        <v>0</v>
      </c>
    </row>
    <row r="40" spans="1:9" hidden="1" x14ac:dyDescent="0.75">
      <c r="A40" s="63" t="s">
        <v>27</v>
      </c>
      <c r="B40" s="170"/>
      <c r="C40" s="171"/>
      <c r="D40" s="38"/>
      <c r="E40" s="39"/>
      <c r="F40" s="39"/>
      <c r="G40" s="39"/>
      <c r="H40" s="40"/>
      <c r="I40" s="37"/>
    </row>
    <row r="41" spans="1:9" hidden="1" x14ac:dyDescent="0.75">
      <c r="A41" s="24" t="s">
        <v>20</v>
      </c>
      <c r="B41" s="178"/>
      <c r="C41" s="179"/>
      <c r="D41" s="25"/>
      <c r="E41" s="23"/>
      <c r="F41" s="23"/>
      <c r="G41" s="23"/>
      <c r="H41" s="71"/>
      <c r="I41" s="29">
        <f>SUM(D41:H41)</f>
        <v>0</v>
      </c>
    </row>
    <row r="42" spans="1:9" hidden="1" x14ac:dyDescent="0.75">
      <c r="A42" s="24" t="s">
        <v>21</v>
      </c>
      <c r="B42" s="178"/>
      <c r="C42" s="179"/>
      <c r="D42" s="25"/>
      <c r="E42" s="23"/>
      <c r="F42" s="23"/>
      <c r="G42" s="23"/>
      <c r="H42" s="71"/>
      <c r="I42" s="53">
        <f>SUM(D42:H42)</f>
        <v>0</v>
      </c>
    </row>
    <row r="43" spans="1:9" hidden="1" x14ac:dyDescent="0.75">
      <c r="A43" s="54" t="s">
        <v>25</v>
      </c>
      <c r="B43" s="172"/>
      <c r="C43" s="173"/>
      <c r="D43" s="60">
        <f>SUM(D45:D46)</f>
        <v>0</v>
      </c>
      <c r="E43" s="60">
        <f t="shared" ref="E43:H43" si="29">SUM(E45:E46)</f>
        <v>0</v>
      </c>
      <c r="F43" s="60">
        <f t="shared" si="29"/>
        <v>0</v>
      </c>
      <c r="G43" s="60">
        <f t="shared" si="29"/>
        <v>0</v>
      </c>
      <c r="H43" s="60">
        <f t="shared" si="29"/>
        <v>0</v>
      </c>
      <c r="I43" s="61">
        <f>SUM(D43:H43)</f>
        <v>0</v>
      </c>
    </row>
    <row r="44" spans="1:9" hidden="1" x14ac:dyDescent="0.75">
      <c r="A44" s="63" t="s">
        <v>27</v>
      </c>
      <c r="B44" s="170"/>
      <c r="C44" s="171"/>
      <c r="D44" s="38"/>
      <c r="E44" s="39"/>
      <c r="F44" s="39"/>
      <c r="G44" s="39"/>
      <c r="H44" s="40"/>
      <c r="I44" s="37"/>
    </row>
    <row r="45" spans="1:9" hidden="1" x14ac:dyDescent="0.75">
      <c r="A45" s="24" t="s">
        <v>20</v>
      </c>
      <c r="B45" s="178"/>
      <c r="C45" s="179"/>
      <c r="D45" s="25"/>
      <c r="E45" s="23"/>
      <c r="F45" s="23"/>
      <c r="G45" s="23"/>
      <c r="H45" s="71"/>
      <c r="I45" s="29">
        <f>SUM(D45:H45)</f>
        <v>0</v>
      </c>
    </row>
    <row r="46" spans="1:9" hidden="1" x14ac:dyDescent="0.75">
      <c r="A46" s="24" t="s">
        <v>21</v>
      </c>
      <c r="B46" s="178"/>
      <c r="C46" s="179"/>
      <c r="D46" s="25"/>
      <c r="E46" s="23"/>
      <c r="F46" s="23"/>
      <c r="G46" s="23"/>
      <c r="H46" s="71"/>
      <c r="I46" s="53">
        <f>SUM(D46:H46)</f>
        <v>0</v>
      </c>
    </row>
    <row r="47" spans="1:9" ht="15.5" thickBot="1" x14ac:dyDescent="0.9">
      <c r="A47" s="64"/>
      <c r="B47" s="180"/>
      <c r="C47" s="181"/>
      <c r="D47" s="65"/>
      <c r="E47" s="66"/>
      <c r="F47" s="66"/>
      <c r="G47" s="66"/>
      <c r="H47" s="66"/>
      <c r="I47" s="30"/>
    </row>
    <row r="48" spans="1:9" ht="15.5" thickBot="1" x14ac:dyDescent="0.9">
      <c r="A48" s="88" t="s">
        <v>23</v>
      </c>
      <c r="B48" s="188"/>
      <c r="C48" s="189"/>
      <c r="D48" s="89">
        <f t="shared" ref="D48:I48" si="30">D22+D25+D28+D31+D33+D35+D39+D43</f>
        <v>36248</v>
      </c>
      <c r="E48" s="89">
        <f t="shared" si="30"/>
        <v>37517</v>
      </c>
      <c r="F48" s="89">
        <f t="shared" si="30"/>
        <v>38830</v>
      </c>
      <c r="G48" s="89">
        <f t="shared" si="30"/>
        <v>40189</v>
      </c>
      <c r="H48" s="89">
        <f t="shared" si="30"/>
        <v>40274</v>
      </c>
      <c r="I48" s="90">
        <f t="shared" si="30"/>
        <v>193058</v>
      </c>
    </row>
    <row r="49" spans="1:11" ht="15.5" thickBot="1" x14ac:dyDescent="0.9">
      <c r="A49" s="67"/>
      <c r="B49" s="190"/>
      <c r="C49" s="191"/>
      <c r="D49" s="68"/>
      <c r="E49" s="69"/>
      <c r="F49" s="69"/>
      <c r="G49" s="69"/>
      <c r="H49" s="70"/>
      <c r="I49" s="70"/>
    </row>
    <row r="50" spans="1:11" x14ac:dyDescent="0.75">
      <c r="A50" s="110" t="s">
        <v>26</v>
      </c>
      <c r="B50" s="192"/>
      <c r="C50" s="193"/>
      <c r="D50" s="121">
        <f>D20+D48</f>
        <v>118393.271303</v>
      </c>
      <c r="E50" s="130">
        <f>E20+E48</f>
        <v>122126.62944209001</v>
      </c>
      <c r="F50" s="136">
        <f>F20+F48</f>
        <v>125977.91832535272</v>
      </c>
      <c r="G50" s="130">
        <f>G20+G48</f>
        <v>129951.3558751133</v>
      </c>
      <c r="H50" s="127">
        <f>H20+H48</f>
        <v>132729.22655136671</v>
      </c>
      <c r="I50" s="111">
        <f>SUM(D50:H50)</f>
        <v>629178.40149692271</v>
      </c>
    </row>
    <row r="51" spans="1:11" x14ac:dyDescent="0.75">
      <c r="A51" s="117" t="s">
        <v>29</v>
      </c>
      <c r="B51" s="118"/>
      <c r="C51" s="112"/>
      <c r="D51" s="122">
        <f>D50-D38-D42-D46</f>
        <v>104659.271303</v>
      </c>
      <c r="E51" s="131">
        <f t="shared" ref="E51:H51" si="31">E50-E38-E42-E46</f>
        <v>107911.62944209001</v>
      </c>
      <c r="F51" s="137">
        <f t="shared" si="31"/>
        <v>111265.91832535272</v>
      </c>
      <c r="G51" s="131">
        <f t="shared" si="31"/>
        <v>114724.3558751133</v>
      </c>
      <c r="H51" s="141">
        <f t="shared" si="31"/>
        <v>117470.22655136671</v>
      </c>
      <c r="I51" s="113">
        <f>SUM(D51:H51)</f>
        <v>556031.40149692271</v>
      </c>
    </row>
    <row r="52" spans="1:11" ht="15.5" thickBot="1" x14ac:dyDescent="0.9">
      <c r="A52" s="119" t="s">
        <v>33</v>
      </c>
      <c r="B52" s="120"/>
      <c r="C52" s="114"/>
      <c r="D52" s="123">
        <f>D50-D37-D38-D41-D42-D45-D46</f>
        <v>82145.271303000001</v>
      </c>
      <c r="E52" s="132">
        <f t="shared" ref="E52:H52" si="32">E50-E37-E38-E41-E42-E45-E46</f>
        <v>84609.629442090009</v>
      </c>
      <c r="F52" s="123">
        <f t="shared" si="32"/>
        <v>87147.918325352715</v>
      </c>
      <c r="G52" s="132">
        <f t="shared" si="32"/>
        <v>89762.355875113295</v>
      </c>
      <c r="H52" s="115">
        <f t="shared" si="32"/>
        <v>92455.226551366708</v>
      </c>
      <c r="I52" s="116">
        <f>SUM(D52:H52)</f>
        <v>436120.40149692271</v>
      </c>
    </row>
    <row r="53" spans="1:11" x14ac:dyDescent="0.75">
      <c r="A53" s="82" t="s">
        <v>32</v>
      </c>
      <c r="B53" s="186"/>
      <c r="C53" s="187"/>
      <c r="D53" s="124">
        <f>(D50-D37-D38-D41-D42-D45-D46)+25000</f>
        <v>107145.271303</v>
      </c>
      <c r="E53" s="133">
        <f t="shared" ref="E53:H53" si="33">(E50-E37-E38-E41-E42-E45-E46)</f>
        <v>84609.629442090009</v>
      </c>
      <c r="F53" s="138">
        <f t="shared" si="33"/>
        <v>87147.918325352715</v>
      </c>
      <c r="G53" s="133">
        <f t="shared" si="33"/>
        <v>89762.355875113295</v>
      </c>
      <c r="H53" s="128">
        <f t="shared" si="33"/>
        <v>92455.226551366708</v>
      </c>
      <c r="I53" s="83">
        <f t="shared" ref="I53:I55" si="34">SUM(D53:H53)</f>
        <v>461120.40149692271</v>
      </c>
      <c r="J53" s="7"/>
    </row>
    <row r="54" spans="1:11" x14ac:dyDescent="0.75">
      <c r="A54" s="84" t="s">
        <v>31</v>
      </c>
      <c r="B54" s="184">
        <v>0.69499999999999995</v>
      </c>
      <c r="C54" s="185"/>
      <c r="D54" s="125">
        <f>D53*$B$54</f>
        <v>74465.963555584996</v>
      </c>
      <c r="E54" s="134">
        <f t="shared" ref="E54:H54" si="35">E53*$B$54</f>
        <v>58803.692462252555</v>
      </c>
      <c r="F54" s="139">
        <f t="shared" si="35"/>
        <v>60567.803236120133</v>
      </c>
      <c r="G54" s="134">
        <f t="shared" si="35"/>
        <v>62384.837333203737</v>
      </c>
      <c r="H54" s="142">
        <f t="shared" si="35"/>
        <v>64256.382453199854</v>
      </c>
      <c r="I54" s="85">
        <f>SUM(D54:H54)</f>
        <v>320478.67904036125</v>
      </c>
      <c r="J54" s="7"/>
    </row>
    <row r="55" spans="1:11" ht="15.5" thickBot="1" x14ac:dyDescent="0.9">
      <c r="A55" s="108" t="s">
        <v>28</v>
      </c>
      <c r="B55" s="182"/>
      <c r="C55" s="183"/>
      <c r="D55" s="126">
        <f>D50+D54</f>
        <v>192859.234858585</v>
      </c>
      <c r="E55" s="135">
        <f t="shared" ref="E55:H55" si="36">E50+E54</f>
        <v>180930.32190434256</v>
      </c>
      <c r="F55" s="140">
        <f t="shared" si="36"/>
        <v>186545.72156147286</v>
      </c>
      <c r="G55" s="135">
        <f t="shared" si="36"/>
        <v>192336.19320831704</v>
      </c>
      <c r="H55" s="129">
        <f t="shared" si="36"/>
        <v>196985.60900456656</v>
      </c>
      <c r="I55" s="109">
        <f t="shared" si="34"/>
        <v>949657.08053728403</v>
      </c>
      <c r="J55" s="7"/>
    </row>
    <row r="56" spans="1:11" x14ac:dyDescent="0.75">
      <c r="A56" s="80"/>
      <c r="B56" s="6"/>
      <c r="C56" s="6"/>
      <c r="D56" s="86"/>
      <c r="E56" s="86"/>
      <c r="F56" s="86"/>
      <c r="G56" s="86"/>
      <c r="H56" s="86"/>
      <c r="I56" s="87"/>
      <c r="J56" s="7"/>
    </row>
    <row r="58" spans="1:11" x14ac:dyDescent="0.75">
      <c r="A58" s="80"/>
      <c r="B58" s="6"/>
      <c r="C58" s="6"/>
      <c r="D58" s="86"/>
      <c r="E58" s="86"/>
      <c r="F58" s="86"/>
      <c r="G58" s="86"/>
      <c r="H58" s="86"/>
      <c r="I58" s="87"/>
    </row>
    <row r="60" spans="1:11" x14ac:dyDescent="0.75">
      <c r="A60" s="80"/>
      <c r="B60" s="6"/>
      <c r="C60" s="6"/>
      <c r="D60" s="86"/>
      <c r="E60" s="86"/>
      <c r="F60" s="86"/>
      <c r="G60" s="86"/>
      <c r="H60" s="86"/>
      <c r="I60" s="87"/>
      <c r="J60" s="7"/>
    </row>
    <row r="61" spans="1:11" x14ac:dyDescent="0.75">
      <c r="J61" s="7"/>
    </row>
    <row r="62" spans="1:11" x14ac:dyDescent="0.75">
      <c r="A62" s="80"/>
      <c r="B62" s="6"/>
      <c r="C62" s="6"/>
      <c r="D62" s="86"/>
      <c r="E62" s="86"/>
      <c r="F62" s="86"/>
      <c r="G62" s="86"/>
      <c r="H62" s="86"/>
      <c r="I62" s="87"/>
      <c r="J62" s="7"/>
      <c r="K62" s="7"/>
    </row>
    <row r="64" spans="1:11" x14ac:dyDescent="0.75">
      <c r="D64" s="7"/>
      <c r="E64" s="7"/>
      <c r="F64" s="7"/>
      <c r="G64" s="7"/>
      <c r="H64" s="7"/>
      <c r="I64" s="7"/>
    </row>
    <row r="65" spans="4:9" x14ac:dyDescent="0.75">
      <c r="D65" s="7"/>
      <c r="E65" s="7"/>
      <c r="F65" s="7"/>
      <c r="G65" s="7"/>
      <c r="H65" s="7"/>
      <c r="I65" s="7"/>
    </row>
    <row r="66" spans="4:9" x14ac:dyDescent="0.75">
      <c r="D66" s="7"/>
      <c r="E66" s="7"/>
      <c r="F66" s="7"/>
      <c r="G66" s="7"/>
      <c r="H66" s="7"/>
      <c r="I66" s="7"/>
    </row>
    <row r="67" spans="4:9" x14ac:dyDescent="0.75">
      <c r="E67" s="7"/>
      <c r="F67" s="7"/>
      <c r="G67" s="7"/>
      <c r="H67" s="7"/>
    </row>
    <row r="68" spans="4:9" x14ac:dyDescent="0.75">
      <c r="D68" s="7"/>
      <c r="E68" s="7"/>
      <c r="F68" s="7"/>
      <c r="G68" s="7"/>
      <c r="H68" s="7"/>
    </row>
  </sheetData>
  <mergeCells count="43">
    <mergeCell ref="B17:C17"/>
    <mergeCell ref="B7:C7"/>
    <mergeCell ref="B18:C18"/>
    <mergeCell ref="B20:C20"/>
    <mergeCell ref="B12:C12"/>
    <mergeCell ref="B13:C13"/>
    <mergeCell ref="B14:C14"/>
    <mergeCell ref="B15:C15"/>
    <mergeCell ref="B16:C16"/>
    <mergeCell ref="B19:C19"/>
    <mergeCell ref="B1:N1"/>
    <mergeCell ref="B3:N3"/>
    <mergeCell ref="B2:N2"/>
    <mergeCell ref="B4:N4"/>
    <mergeCell ref="B8:C8"/>
    <mergeCell ref="B47:C47"/>
    <mergeCell ref="B55:C55"/>
    <mergeCell ref="B54:C54"/>
    <mergeCell ref="B53:C53"/>
    <mergeCell ref="B48:C48"/>
    <mergeCell ref="B49:C49"/>
    <mergeCell ref="B50:C50"/>
    <mergeCell ref="B43:C43"/>
    <mergeCell ref="B45:C45"/>
    <mergeCell ref="B46:C46"/>
    <mergeCell ref="B44:C44"/>
    <mergeCell ref="B30:C30"/>
    <mergeCell ref="B41:C41"/>
    <mergeCell ref="B42:C42"/>
    <mergeCell ref="B22:C22"/>
    <mergeCell ref="B23:C23"/>
    <mergeCell ref="B33:C33"/>
    <mergeCell ref="B39:C39"/>
    <mergeCell ref="B40:C40"/>
    <mergeCell ref="B32:C32"/>
    <mergeCell ref="B24:C24"/>
    <mergeCell ref="B25:C25"/>
    <mergeCell ref="B26:C26"/>
    <mergeCell ref="B27:C27"/>
    <mergeCell ref="B31:C31"/>
    <mergeCell ref="B34:C34"/>
    <mergeCell ref="B28:C28"/>
    <mergeCell ref="B29:C29"/>
  </mergeCells>
  <pageMargins left="0.7" right="0.7" top="0.75" bottom="0.75" header="0.3" footer="0.3"/>
  <pageSetup orientation="portrait" r:id="rId1"/>
  <ignoredErrors>
    <ignoredError sqref="I1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1640625" defaultRowHeight="14.75" x14ac:dyDescent="0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1640625" defaultRowHeight="14.75" x14ac:dyDescent="0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E400175A0ED7449611A02F593A44AB" ma:contentTypeVersion="11" ma:contentTypeDescription="Create a new document." ma:contentTypeScope="" ma:versionID="0fdaeec16e121d16e35853f92eaa79cb">
  <xsd:schema xmlns:xsd="http://www.w3.org/2001/XMLSchema" xmlns:xs="http://www.w3.org/2001/XMLSchema" xmlns:p="http://schemas.microsoft.com/office/2006/metadata/properties" xmlns:ns2="c7c6a74a-6371-416b-b91e-e5c12a183149" xmlns:ns3="3f0ac0fe-3de2-449e-bccd-af709270e3ff" targetNamespace="http://schemas.microsoft.com/office/2006/metadata/properties" ma:root="true" ma:fieldsID="83a3fd25b60ee73e03a4c5efca2d1673" ns2:_="" ns3:_="">
    <xsd:import namespace="c7c6a74a-6371-416b-b91e-e5c12a183149"/>
    <xsd:import namespace="3f0ac0fe-3de2-449e-bccd-af709270e3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c6a74a-6371-416b-b91e-e5c12a1831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b4b08a9-d09b-43e4-9a9c-d39f695b71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0ac0fe-3de2-449e-bccd-af709270e3f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181309f-3184-4996-a0ee-6c42ceedbb1d}" ma:internalName="TaxCatchAll" ma:showField="CatchAllData" ma:web="3f0ac0fe-3de2-449e-bccd-af709270e3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f0ac0fe-3de2-449e-bccd-af709270e3ff" xsi:nil="true"/>
    <lcf76f155ced4ddcb4097134ff3c332f xmlns="c7c6a74a-6371-416b-b91e-e5c12a18314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EAA68DE-4AB6-4C9B-8C15-24FEC40925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c6a74a-6371-416b-b91e-e5c12a183149"/>
    <ds:schemaRef ds:uri="3f0ac0fe-3de2-449e-bccd-af709270e3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C1412C-9A84-4E6D-8496-11FEA22E6E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6AD92B-10A2-4755-B170-F5C0A7EE6491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3f0ac0fe-3de2-449e-bccd-af709270e3ff"/>
    <ds:schemaRef ds:uri="c7c6a74a-6371-416b-b91e-e5c12a183149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NYU Langone Medical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James, Jina</cp:lastModifiedBy>
  <dcterms:created xsi:type="dcterms:W3CDTF">2017-03-03T16:31:32Z</dcterms:created>
  <dcterms:modified xsi:type="dcterms:W3CDTF">2026-03-19T19:31:21Z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0x01010003E400175A0ED7449611A02F593A44AB</vt:lpwstr>
  </property>
  <property fmtid="{D5CDD505-2E9C-101B-9397-08002B2CF9AE}" pid="3" name="MediaServiceImageTags">
    <vt:lpwstr/>
  </property>
</Properties>
</file>