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bbe35164c11551b/Documents/"/>
    </mc:Choice>
  </mc:AlternateContent>
  <xr:revisionPtr revIDLastSave="695" documentId="8_{E8D5C33B-B18D-4F10-ADCF-8A2B55485FD7}" xr6:coauthVersionLast="47" xr6:coauthVersionMax="47" xr10:uidLastSave="{10AFCE50-13F6-4813-B6B4-F533A5C2A603}"/>
  <bookViews>
    <workbookView xWindow="-108" yWindow="-108" windowWidth="23256" windowHeight="12456" activeTab="1" xr2:uid="{05223D44-83E9-4AAA-9A03-A63881659197}"/>
  </bookViews>
  <sheets>
    <sheet name="Data" sheetId="1" r:id="rId1"/>
    <sheet name="Result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BN15" i="1"/>
  <c r="BN16" i="1"/>
  <c r="BN17" i="1"/>
  <c r="BN18" i="1"/>
  <c r="BN19" i="1"/>
  <c r="BN20" i="1"/>
  <c r="BN21" i="1"/>
  <c r="BN22" i="1"/>
  <c r="BJ15" i="1"/>
  <c r="BJ16" i="1"/>
  <c r="BJ17" i="1"/>
  <c r="BJ18" i="1"/>
  <c r="BJ19" i="1"/>
  <c r="BJ20" i="1"/>
  <c r="BJ21" i="1"/>
  <c r="BJ22" i="1"/>
  <c r="BF15" i="1"/>
  <c r="BF16" i="1"/>
  <c r="BF17" i="1"/>
  <c r="BF18" i="1"/>
  <c r="BF19" i="1"/>
  <c r="BF20" i="1"/>
  <c r="BF21" i="1"/>
  <c r="BF22" i="1"/>
  <c r="BB15" i="1"/>
  <c r="BB16" i="1"/>
  <c r="BB17" i="1"/>
  <c r="BB18" i="1"/>
  <c r="BB19" i="1"/>
  <c r="BB20" i="1"/>
  <c r="BB21" i="1"/>
  <c r="BB22" i="1"/>
  <c r="AX15" i="1"/>
  <c r="AX16" i="1"/>
  <c r="AX17" i="1"/>
  <c r="AX18" i="1"/>
  <c r="AX19" i="1"/>
  <c r="AX20" i="1"/>
  <c r="AX21" i="1"/>
  <c r="AX22" i="1"/>
  <c r="AT15" i="1"/>
  <c r="AT16" i="1"/>
  <c r="AT17" i="1"/>
  <c r="AT18" i="1"/>
  <c r="AT19" i="1"/>
  <c r="AT20" i="1"/>
  <c r="AT21" i="1"/>
  <c r="AT22" i="1"/>
  <c r="AP15" i="1"/>
  <c r="AP16" i="1"/>
  <c r="AP17" i="1"/>
  <c r="AP18" i="1"/>
  <c r="AP19" i="1"/>
  <c r="AP20" i="1"/>
  <c r="AP21" i="1"/>
  <c r="AP22" i="1"/>
  <c r="AL15" i="1"/>
  <c r="AL16" i="1"/>
  <c r="AL17" i="1"/>
  <c r="AL18" i="1"/>
  <c r="AL19" i="1"/>
  <c r="AL20" i="1"/>
  <c r="AL21" i="1"/>
  <c r="AL22" i="1"/>
  <c r="AH15" i="1"/>
  <c r="AH16" i="1"/>
  <c r="AH17" i="1"/>
  <c r="AH18" i="1"/>
  <c r="AH19" i="1"/>
  <c r="AH20" i="1"/>
  <c r="AH21" i="1"/>
  <c r="AH22" i="1"/>
  <c r="AD15" i="1"/>
  <c r="AD16" i="1"/>
  <c r="AD17" i="1"/>
  <c r="AD18" i="1"/>
  <c r="AD19" i="1"/>
  <c r="AD20" i="1"/>
  <c r="AD21" i="1"/>
  <c r="AD22" i="1"/>
  <c r="Z15" i="1"/>
  <c r="Z16" i="1"/>
  <c r="Z17" i="1"/>
  <c r="Z18" i="1"/>
  <c r="Z19" i="1"/>
  <c r="Z20" i="1"/>
  <c r="Z21" i="1"/>
  <c r="Z22" i="1"/>
  <c r="V15" i="1"/>
  <c r="V16" i="1"/>
  <c r="V17" i="1"/>
  <c r="V18" i="1"/>
  <c r="V19" i="1"/>
  <c r="V20" i="1"/>
  <c r="V21" i="1"/>
  <c r="V22" i="1"/>
  <c r="R15" i="1"/>
  <c r="R16" i="1"/>
  <c r="R17" i="1"/>
  <c r="R18" i="1"/>
  <c r="R19" i="1"/>
  <c r="R20" i="1"/>
  <c r="R21" i="1"/>
  <c r="R22" i="1"/>
  <c r="N15" i="1"/>
  <c r="N16" i="1"/>
  <c r="N17" i="1"/>
  <c r="N18" i="1"/>
  <c r="N19" i="1"/>
  <c r="N20" i="1"/>
  <c r="N21" i="1"/>
  <c r="N22" i="1"/>
  <c r="J15" i="1"/>
  <c r="J16" i="1"/>
  <c r="J17" i="1"/>
  <c r="J18" i="1"/>
  <c r="J19" i="1"/>
  <c r="J20" i="1"/>
  <c r="J21" i="1"/>
  <c r="J22" i="1"/>
  <c r="F15" i="1"/>
  <c r="F16" i="1"/>
  <c r="F17" i="1"/>
  <c r="F18" i="1"/>
  <c r="F19" i="1"/>
  <c r="F20" i="1"/>
  <c r="F21" i="1"/>
  <c r="F22" i="1"/>
  <c r="B3" i="3" l="1"/>
  <c r="B5" i="3"/>
  <c r="BO22" i="1"/>
  <c r="BO21" i="1"/>
  <c r="BO20" i="1"/>
  <c r="BO18" i="1"/>
  <c r="BO17" i="1"/>
  <c r="BO16" i="1"/>
  <c r="BO15" i="1"/>
  <c r="BO19" i="1"/>
  <c r="B10" i="3" l="1"/>
  <c r="B4" i="3" l="1"/>
  <c r="B7" i="3" l="1"/>
  <c r="B8" i="3" l="1"/>
  <c r="B6" i="3" l="1"/>
  <c r="BQ21" i="1" l="1"/>
  <c r="BQ22" i="1"/>
  <c r="BQ20" i="1"/>
  <c r="BQ19" i="1"/>
  <c r="C4" i="3" s="1"/>
  <c r="BQ18" i="1"/>
  <c r="BQ15" i="1"/>
  <c r="BQ16" i="1"/>
  <c r="BQ17" i="1"/>
  <c r="C7" i="3" l="1"/>
  <c r="C9" i="3"/>
  <c r="C5" i="3"/>
  <c r="C10" i="3"/>
  <c r="C3" i="3"/>
  <c r="C6" i="3"/>
  <c r="C8" i="3"/>
</calcChain>
</file>

<file path=xl/sharedStrings.xml><?xml version="1.0" encoding="utf-8"?>
<sst xmlns="http://schemas.openxmlformats.org/spreadsheetml/2006/main" count="424" uniqueCount="170">
  <si>
    <t>Pair</t>
  </si>
  <si>
    <t>Board 1</t>
  </si>
  <si>
    <t>Percentage</t>
  </si>
  <si>
    <t>Board 2</t>
  </si>
  <si>
    <t>Board 3</t>
  </si>
  <si>
    <t>Board 4</t>
  </si>
  <si>
    <t>Board 5</t>
  </si>
  <si>
    <t>Board 6</t>
  </si>
  <si>
    <t>Board 7</t>
  </si>
  <si>
    <t>Board 8</t>
  </si>
  <si>
    <t>Board 9</t>
  </si>
  <si>
    <t>Board 10</t>
  </si>
  <si>
    <t>Board 11</t>
  </si>
  <si>
    <t>Board 12</t>
  </si>
  <si>
    <t>Board 13</t>
  </si>
  <si>
    <t>Board 14</t>
  </si>
  <si>
    <t>Board 15</t>
  </si>
  <si>
    <t>Board 16</t>
  </si>
  <si>
    <t>Contract 1</t>
  </si>
  <si>
    <t>Score 1</t>
  </si>
  <si>
    <t>MPs 1</t>
  </si>
  <si>
    <t>Contract 2</t>
  </si>
  <si>
    <t>Score 2</t>
  </si>
  <si>
    <t>MPs 2</t>
  </si>
  <si>
    <t>Contract 3</t>
  </si>
  <si>
    <t>Score 3</t>
  </si>
  <si>
    <t>MPs 3</t>
  </si>
  <si>
    <t>Contract 4</t>
  </si>
  <si>
    <t>Score 4</t>
  </si>
  <si>
    <t>MPs 4</t>
  </si>
  <si>
    <t>Contract 5</t>
  </si>
  <si>
    <t>Score 5</t>
  </si>
  <si>
    <t>MPs 5</t>
  </si>
  <si>
    <t>Contract 6</t>
  </si>
  <si>
    <t>Score 6</t>
  </si>
  <si>
    <t>MPs 6</t>
  </si>
  <si>
    <t>Contract 7</t>
  </si>
  <si>
    <t>Score 7</t>
  </si>
  <si>
    <t>MPs 7</t>
  </si>
  <si>
    <t>Contract 8</t>
  </si>
  <si>
    <t>Score 8</t>
  </si>
  <si>
    <t>MPs 8</t>
  </si>
  <si>
    <t>Contract 9</t>
  </si>
  <si>
    <t>Score 9</t>
  </si>
  <si>
    <t>MPs 9</t>
  </si>
  <si>
    <t>Contract 10</t>
  </si>
  <si>
    <t>Score 10</t>
  </si>
  <si>
    <t>MPs 10</t>
  </si>
  <si>
    <t>Contract 11</t>
  </si>
  <si>
    <t>Score 11</t>
  </si>
  <si>
    <t>MPs 11</t>
  </si>
  <si>
    <t>Contract 12</t>
  </si>
  <si>
    <t>Score 12</t>
  </si>
  <si>
    <t>MPs 12</t>
  </si>
  <si>
    <t>Contract 13</t>
  </si>
  <si>
    <t>Score 13</t>
  </si>
  <si>
    <t>MPs 13</t>
  </si>
  <si>
    <t>Score 14</t>
  </si>
  <si>
    <t>MPs 14</t>
  </si>
  <si>
    <t>Contract 14</t>
  </si>
  <si>
    <t>Score 15</t>
  </si>
  <si>
    <t>Contract 15</t>
  </si>
  <si>
    <t>MPs 15</t>
  </si>
  <si>
    <t>Contract 16</t>
  </si>
  <si>
    <t>Score 16</t>
  </si>
  <si>
    <t>MPs 16</t>
  </si>
  <si>
    <t xml:space="preserve"> MPs Won</t>
  </si>
  <si>
    <t>MPs Total</t>
  </si>
  <si>
    <t>Direction 1</t>
  </si>
  <si>
    <t>Direction 2</t>
  </si>
  <si>
    <t>Direction 3</t>
  </si>
  <si>
    <t>Direction 4</t>
  </si>
  <si>
    <t>Direction 5</t>
  </si>
  <si>
    <t>Direction 6</t>
  </si>
  <si>
    <t>Direction 7</t>
  </si>
  <si>
    <t>Direction 8</t>
  </si>
  <si>
    <t>Direction 9</t>
  </si>
  <si>
    <t>Direction 10</t>
  </si>
  <si>
    <t>Direction 11</t>
  </si>
  <si>
    <t>Direction 12</t>
  </si>
  <si>
    <t>Direction 13</t>
  </si>
  <si>
    <t>Direction 14</t>
  </si>
  <si>
    <t>Direction 15</t>
  </si>
  <si>
    <t>Direction 16</t>
  </si>
  <si>
    <t>N</t>
  </si>
  <si>
    <t>E</t>
  </si>
  <si>
    <t>Instructions of use:</t>
  </si>
  <si>
    <t>N/S</t>
  </si>
  <si>
    <t>E/W</t>
  </si>
  <si>
    <t>S</t>
  </si>
  <si>
    <t>W</t>
  </si>
  <si>
    <t>2) Write in names of players within pair.</t>
  </si>
  <si>
    <t>3) Use the drop down menu to write the direction of the pair for that board (N/S or E/W).</t>
  </si>
  <si>
    <t>4) In the contract column, write the contract, the direction of declarer, the result and the lead for comparisons in post mortem.</t>
  </si>
  <si>
    <t xml:space="preserve">1) Change the number of rows of table to fit the number of pairs competing.   </t>
  </si>
  <si>
    <t>5) Write in the associated score. The vulnerabilities are shown above the board number for convenience.</t>
  </si>
  <si>
    <t>NOTE: The percentages will only be accurate when the direction, contract and score columns have been filled in.</t>
  </si>
  <si>
    <t xml:space="preserve">6) Then, all the formulae will work to deduce MPs and the overall results at that moment in time. </t>
  </si>
  <si>
    <t>7) Switch to results page which will sort the pairs according to percentage.</t>
  </si>
  <si>
    <t>Ryan Song, Tianxiang Fu</t>
  </si>
  <si>
    <t xml:space="preserve">Ervin Wee, Tan Liang Xun </t>
  </si>
  <si>
    <t>Ria Ranjitkar, Lijithan K</t>
  </si>
  <si>
    <t>Yuan wang, Hu Yang</t>
  </si>
  <si>
    <t>Ison Hau, Dash Hathaway</t>
  </si>
  <si>
    <t>Zitai Wang, Kevin Pan</t>
  </si>
  <si>
    <t>Zhaowei Lan, Killai P, Jessica Chen</t>
  </si>
  <si>
    <t>Kagan Pekglz, Yutiang Sung, Jeremy Zhe</t>
  </si>
  <si>
    <t>4S, E, +1, AH</t>
  </si>
  <si>
    <t>4S, S, =,  2H</t>
  </si>
  <si>
    <t>3NT, W, +1, 6S</t>
  </si>
  <si>
    <t>1NT, S, -1,  6H</t>
  </si>
  <si>
    <t>2D, N, -1, AS</t>
  </si>
  <si>
    <t>2C, W, =, 3D</t>
  </si>
  <si>
    <t>2S, W, -1, 8D</t>
  </si>
  <si>
    <t>3NT, E, +2, 7H</t>
  </si>
  <si>
    <t>2D, S, =, AH</t>
  </si>
  <si>
    <t>4H, N, =, JC</t>
  </si>
  <si>
    <t>2H, E, =, AD</t>
  </si>
  <si>
    <t>2S, E, +3, JD</t>
  </si>
  <si>
    <t>2S, W, =, 4D</t>
  </si>
  <si>
    <t>3D, N, -1, AC</t>
  </si>
  <si>
    <t>3NT, N, +2, AD</t>
  </si>
  <si>
    <t>2S, E, =, 5H</t>
  </si>
  <si>
    <t>2S, E, +4, 4C</t>
  </si>
  <si>
    <t>1S, E, +3, KH</t>
  </si>
  <si>
    <t>4S, S, =,  10D</t>
  </si>
  <si>
    <t>4S, S, =, 10D</t>
  </si>
  <si>
    <t>2S, N, -1, AH</t>
  </si>
  <si>
    <t>1NT, W, +4, 5H</t>
  </si>
  <si>
    <t>2D, N, +1, AC</t>
  </si>
  <si>
    <t>4S, S, -2, AH</t>
  </si>
  <si>
    <t>2H, S, =, AC</t>
  </si>
  <si>
    <t>2NT, E, -3, JD</t>
  </si>
  <si>
    <t>3NT, W, =,  8H</t>
  </si>
  <si>
    <t>3NT, N, -2, 10H</t>
  </si>
  <si>
    <t>4H, N, +2, 2D</t>
  </si>
  <si>
    <t>3NT, N, +2, 6C</t>
  </si>
  <si>
    <t>3C, W, =, 4S</t>
  </si>
  <si>
    <t>3S, E, -1, JD</t>
  </si>
  <si>
    <t>1NT, W, -1, 5C</t>
  </si>
  <si>
    <t>3C, S, =, AD</t>
  </si>
  <si>
    <t>4S, E, +2, 5H</t>
  </si>
  <si>
    <t>1S, S, +3, 5D</t>
  </si>
  <si>
    <t>2D, N, -4, 10H</t>
  </si>
  <si>
    <t>1NT, W, -1, 3D</t>
  </si>
  <si>
    <t>1NT, S, -1,  9D</t>
  </si>
  <si>
    <t>3S, W, =, AD</t>
  </si>
  <si>
    <t>1C, E, +1, 9H</t>
  </si>
  <si>
    <t>1NT, E, +3, 3D</t>
  </si>
  <si>
    <t>2D, N, =, AS</t>
  </si>
  <si>
    <t>3C, S, -2, 8S</t>
  </si>
  <si>
    <t>3C, E, +1, AS</t>
  </si>
  <si>
    <t>2H, N, +1, JS</t>
  </si>
  <si>
    <t>7H X, N, =, JC</t>
  </si>
  <si>
    <t>4H, N, =, QS</t>
  </si>
  <si>
    <t>3C, S, -1, 2S</t>
  </si>
  <si>
    <t>2NT, E, +1, KH</t>
  </si>
  <si>
    <t>2S, N, -2, KH</t>
  </si>
  <si>
    <t>2S, S, +2, 8C</t>
  </si>
  <si>
    <t>2NT, W, +1, 10H</t>
  </si>
  <si>
    <t>1NT, S, -1, KC</t>
  </si>
  <si>
    <t>2D, N, +1, AS</t>
  </si>
  <si>
    <t>1NT, W, -1, 2C</t>
  </si>
  <si>
    <t>2S, N, =, 9D</t>
  </si>
  <si>
    <t>4S, W, -2, AH</t>
  </si>
  <si>
    <t>3C, W, =, KS</t>
  </si>
  <si>
    <t>3NT, E, =,</t>
  </si>
  <si>
    <t>4H, N, -1, 10C</t>
  </si>
  <si>
    <t>3NT, W, -3,  KH</t>
  </si>
  <si>
    <t>2C, E, -4, 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</si>
</sst>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164" fontId="0" fillId="0" borderId="0" xfId="0" applyNumberFormat="1"/>
    <xf numFmtId="1" fontId="0" fillId="0" borderId="0" xfId="0" applyNumberFormat="1"/>
    <xf numFmtId="0" fontId="4" fillId="0" borderId="0" xfId="0" applyFont="1" applyFill="1" applyBorder="1" applyAlignment="1">
      <alignment horizontal="center"/>
    </xf>
    <xf numFmtId="0" fontId="0" fillId="0" borderId="0" xfId="0" applyAlignment="1"/>
    <xf numFmtId="10" fontId="0" fillId="0" borderId="0" xfId="1" applyNumberFormat="1" applyFont="1"/>
    <xf numFmtId="0" fontId="7" fillId="0" borderId="0" xfId="0" applyFont="1" applyFill="1" applyAlignment="1">
      <alignment horizontal="center"/>
    </xf>
    <xf numFmtId="10" fontId="0" fillId="0" borderId="0" xfId="0" applyNumberFormat="1"/>
    <xf numFmtId="0" fontId="8" fillId="3" borderId="2" xfId="0" applyFont="1" applyFill="1" applyBorder="1"/>
    <xf numFmtId="0" fontId="8" fillId="3" borderId="3" xfId="0" applyFont="1" applyFill="1" applyBorder="1"/>
    <xf numFmtId="0" fontId="5" fillId="0" borderId="0" xfId="0" applyFont="1" applyFill="1" applyBorder="1"/>
    <xf numFmtId="10" fontId="5" fillId="0" borderId="0" xfId="0" applyNumberFormat="1" applyFont="1"/>
    <xf numFmtId="0" fontId="0" fillId="5" borderId="0" xfId="0" applyFill="1"/>
    <xf numFmtId="0" fontId="0" fillId="4" borderId="0" xfId="0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40"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border outline="0">
        <top style="thin">
          <color theme="4" tint="0.39997558519241921"/>
        </top>
      </border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0"/>
        <name val="Calibri"/>
        <family val="2"/>
        <scheme val="minor"/>
      </font>
    </dxf>
    <dxf>
      <numFmt numFmtId="13" formatCode="0%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57F763B-E902-4716-8A36-DD9CE6D42300}" name="Table4" displayName="Table4" ref="B14:BQ22" totalsRowShown="0">
  <autoFilter ref="B14:BQ22" xr:uid="{257F763B-E902-4716-8A36-DD9CE6D42300}"/>
  <sortState xmlns:xlrd2="http://schemas.microsoft.com/office/spreadsheetml/2017/richdata2" ref="B15:BQ22">
    <sortCondition ref="B14:B22"/>
  </sortState>
  <tableColumns count="68">
    <tableColumn id="1" xr3:uid="{A7ECD950-2FA7-4181-8E22-336835FB346D}" name="Pair"/>
    <tableColumn id="2" xr3:uid="{A670FBBF-00A6-4798-848C-6C565E2BE35F}" name="Direction 1"/>
    <tableColumn id="56" xr3:uid="{13424499-F6C3-4B66-ADF9-844625C3D65B}" name="Contract 1"/>
    <tableColumn id="3" xr3:uid="{DAA20E23-9127-49ED-83B2-26F56D133DC0}" name="Score 1" dataDxfId="39"/>
    <tableColumn id="4" xr3:uid="{B1D63E26-39DA-4316-A68C-5CAFABFDFD57}" name="MPs 1" dataDxfId="17">
      <calculatedColumnFormula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calculatedColumnFormula>
    </tableColumn>
    <tableColumn id="5" xr3:uid="{AE2FBCF3-19FD-4AAC-BA94-B283E539852A}" name="Direction 2"/>
    <tableColumn id="57" xr3:uid="{66C95970-0C12-4519-9C8D-25D150FA367E}" name="Contract 2"/>
    <tableColumn id="6" xr3:uid="{4B54F0DE-D2C3-4FBB-9E9F-48D13F3CA895}" name="Score 2" dataDxfId="1"/>
    <tableColumn id="7" xr3:uid="{D567B000-0F45-4003-B8BB-5B0D0BBE6C26}" name="MPs 2" dataDxfId="16">
      <calculatedColumnFormula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calculatedColumnFormula>
    </tableColumn>
    <tableColumn id="8" xr3:uid="{2E2ED511-703B-4571-A987-9B770CDE62F0}" name="Direction 3"/>
    <tableColumn id="58" xr3:uid="{294A18D2-CF45-4C10-BC13-B3088BF8EA20}" name="Contract 3"/>
    <tableColumn id="9" xr3:uid="{C399A0FA-4A41-41D3-9A2F-0B6779CD76C2}" name="Score 3" dataDxfId="38"/>
    <tableColumn id="10" xr3:uid="{6F0BD2C6-DFC9-45C3-8EF7-DCA69DDE6529}" name="MPs 3" dataDxfId="15">
      <calculatedColumnFormula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calculatedColumnFormula>
    </tableColumn>
    <tableColumn id="11" xr3:uid="{63F9E0A3-3BB2-4AF4-A89B-EFF18BD74587}" name="Direction 4"/>
    <tableColumn id="59" xr3:uid="{841D62E2-DB35-4F8D-B94B-D8D83FD72C4B}" name="Contract 4"/>
    <tableColumn id="12" xr3:uid="{6E354609-796E-48E2-B6C1-23150C8E15C5}" name="Score 4" dataDxfId="37"/>
    <tableColumn id="13" xr3:uid="{D05BB2E8-AE9D-4FF5-878B-A6F67DAD41C2}" name="MPs 4" dataDxfId="14">
      <calculatedColumnFormula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calculatedColumnFormula>
    </tableColumn>
    <tableColumn id="14" xr3:uid="{5302823E-13C8-4574-B184-381AE593A0AD}" name="Direction 5"/>
    <tableColumn id="60" xr3:uid="{D552DE15-926A-4B54-A5BB-4E9B09151B4D}" name="Contract 5"/>
    <tableColumn id="15" xr3:uid="{4B0043A3-2E3C-457A-B69A-E9C9E05020AC}" name="Score 5" dataDxfId="36"/>
    <tableColumn id="16" xr3:uid="{D479501A-A87C-49B6-82B9-6BCD0D31EE07}" name="MPs 5" dataDxfId="13">
      <calculatedColumnFormula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calculatedColumnFormula>
    </tableColumn>
    <tableColumn id="17" xr3:uid="{37B220B0-4BAF-4460-8E56-D8B8B1BCADAF}" name="Direction 6"/>
    <tableColumn id="61" xr3:uid="{EFFDEB44-3E94-4076-8B4D-B9FBEE31D630}" name="Contract 6"/>
    <tableColumn id="18" xr3:uid="{7144F501-44E0-49C7-877A-915EBAB189E5}" name="Score 6" dataDxfId="35"/>
    <tableColumn id="19" xr3:uid="{EF479F3A-B744-4065-8373-9126BDDE4227}" name="MPs 6" dataDxfId="12">
      <calculatedColumnFormula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calculatedColumnFormula>
    </tableColumn>
    <tableColumn id="20" xr3:uid="{A10299D3-B8A0-4147-8F67-EBA6E5A7633C}" name="Direction 7"/>
    <tableColumn id="62" xr3:uid="{A0EDBA03-9FA4-40BF-8245-924AFB245076}" name="Contract 7"/>
    <tableColumn id="21" xr3:uid="{00940894-44C5-48DA-8D49-7524BB0B43C0}" name="Score 7" dataDxfId="34"/>
    <tableColumn id="22" xr3:uid="{98894548-77A7-4506-96C1-B17A64D6A08D}" name="MPs 7" dataDxfId="11">
      <calculatedColumnFormula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calculatedColumnFormula>
    </tableColumn>
    <tableColumn id="23" xr3:uid="{A7774FB3-5767-4CF5-905B-FADE8C10B264}" name="Direction 8"/>
    <tableColumn id="63" xr3:uid="{838D4FF6-342E-423C-BFD0-59E7B0B20D55}" name="Contract 8"/>
    <tableColumn id="24" xr3:uid="{CED48DA4-46A5-4C3B-9643-EEC1532189BD}" name="Score 8" dataDxfId="33"/>
    <tableColumn id="25" xr3:uid="{5069DBA2-9C1E-44FD-AB47-69CC34A40171}" name="MPs 8" dataDxfId="10">
      <calculatedColumnFormula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calculatedColumnFormula>
    </tableColumn>
    <tableColumn id="26" xr3:uid="{38E59539-346A-40C5-AFFE-032C2FFEA4F7}" name="Direction 9"/>
    <tableColumn id="64" xr3:uid="{71D15B09-9E04-4670-8A90-BCDC69616A03}" name="Contract 9"/>
    <tableColumn id="27" xr3:uid="{6FFE8149-B502-4A52-9819-AD6CD3B24CD7}" name="Score 9" dataDxfId="32"/>
    <tableColumn id="28" xr3:uid="{234B1B3F-C790-4D25-A69D-E943529AF09D}" name="MPs 9" dataDxfId="9">
      <calculatedColumnFormula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calculatedColumnFormula>
    </tableColumn>
    <tableColumn id="29" xr3:uid="{C2F82467-B0BC-4465-A444-6C7FC3FE7577}" name="Direction 10"/>
    <tableColumn id="65" xr3:uid="{8BEFD796-6526-4560-9D09-AC3D3DA26C02}" name="Contract 10"/>
    <tableColumn id="30" xr3:uid="{17E4332A-44F7-4DCD-90C2-7C3EA46C487D}" name="Score 10" dataDxfId="31"/>
    <tableColumn id="31" xr3:uid="{4A9D4011-7D29-4505-8233-7AA527AB1A02}" name="MPs 10" dataDxfId="8">
      <calculatedColumnFormula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calculatedColumnFormula>
    </tableColumn>
    <tableColumn id="32" xr3:uid="{658E701C-1DF3-4888-83F3-E9D64F50DF6E}" name="Direction 11"/>
    <tableColumn id="66" xr3:uid="{25494709-0C00-421E-830A-65B04DB8714E}" name="Contract 11"/>
    <tableColumn id="33" xr3:uid="{A537D510-EAD5-4A5C-B32C-D56A3481DC98}" name="Score 11" dataDxfId="30"/>
    <tableColumn id="34" xr3:uid="{ADD1ADED-DF1A-41BF-B1CA-EA2C877FB50F}" name="MPs 11" dataDxfId="7">
      <calculatedColumnFormula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calculatedColumnFormula>
    </tableColumn>
    <tableColumn id="35" xr3:uid="{2D9E5989-CFE0-466C-A30B-2C01278C9BED}" name="Direction 12"/>
    <tableColumn id="67" xr3:uid="{57A9FB6F-BD57-4B19-BD34-AFA19AB8EAAC}" name="Contract 12"/>
    <tableColumn id="36" xr3:uid="{27F3333B-AD35-4F4A-95EF-0B52A2A79515}" name="Score 12" dataDxfId="29"/>
    <tableColumn id="37" xr3:uid="{996EE2F9-CB5C-4122-BC29-089F3EB473B3}" name="MPs 12" dataDxfId="6">
      <calculatedColumnFormula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calculatedColumnFormula>
    </tableColumn>
    <tableColumn id="38" xr3:uid="{7A39EBC8-74AA-42C5-ACD4-23F129137515}" name="Direction 13"/>
    <tableColumn id="68" xr3:uid="{F6357A69-9711-466A-8D04-77437DF74BAC}" name="Contract 13"/>
    <tableColumn id="39" xr3:uid="{006FD3AA-C20B-46A3-B9DE-92B23DE0E3C2}" name="Score 13" dataDxfId="28"/>
    <tableColumn id="40" xr3:uid="{951D2C19-0579-43FF-88BE-340775A8BC59}" name="MPs 13" dataDxfId="5">
      <calculatedColumnFormula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calculatedColumnFormula>
    </tableColumn>
    <tableColumn id="41" xr3:uid="{0393651A-964F-403E-8B15-2964E6713940}" name="Direction 14"/>
    <tableColumn id="69" xr3:uid="{5245CC9D-E3E5-4F7C-BF8C-EDFC3D07C18B}" name="Contract 14"/>
    <tableColumn id="42" xr3:uid="{E85C215E-FB7E-437C-8B76-77936E3E99EA}" name="Score 14" dataDxfId="27"/>
    <tableColumn id="43" xr3:uid="{3E93D240-AC7D-4A49-BBF5-4F6B4AE5AB01}" name="MPs 14" dataDxfId="4">
      <calculatedColumnFormula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calculatedColumnFormula>
    </tableColumn>
    <tableColumn id="44" xr3:uid="{5F3A17CA-8330-41E8-B9C8-73DC2C982413}" name="Direction 15"/>
    <tableColumn id="70" xr3:uid="{74C39946-4599-4D61-BB47-D333D21DE8CB}" name="Contract 15"/>
    <tableColumn id="45" xr3:uid="{3829310F-5496-4DA5-B8EC-383BA6F3687E}" name="Score 15" dataDxfId="26"/>
    <tableColumn id="46" xr3:uid="{1637A8E8-9637-4FEF-B324-D57B035D7433}" name="MPs 15" dataDxfId="3">
      <calculatedColumnFormula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calculatedColumnFormula>
    </tableColumn>
    <tableColumn id="47" xr3:uid="{7026DED0-67F6-46E9-9038-96D70C4BCF77}" name="Direction 16"/>
    <tableColumn id="71" xr3:uid="{3A4B5B1D-AAD0-4921-9F80-D5C35DCEB5F8}" name="Contract 16"/>
    <tableColumn id="48" xr3:uid="{288E93B1-9014-4190-8925-C2CD24A7C910}" name="Score 16" dataDxfId="0"/>
    <tableColumn id="49" xr3:uid="{E10993C2-8615-4429-BBE3-A586C70EA170}" name="MPs 16" dataDxfId="2">
      <calculatedColumnFormula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calculatedColumnFormula>
    </tableColumn>
    <tableColumn id="51" xr3:uid="{B239CF10-65FE-4D6F-BAB6-5B778A581D61}" name=" MPs Won" dataDxfId="25">
      <calculatedColumnFormula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calculatedColumnFormula>
    </tableColumn>
    <tableColumn id="53" xr3:uid="{F0569B7C-06B5-4913-8C00-55EECE150030}" name="MPs Total" dataDxfId="24">
      <calculatedColumnFormula>(COUNT(Table4[Pair])/2-1)*(64-COUNTIF(Table4[[#This Row],[Direction 1]:[MPs 16]],""))/4</calculatedColumnFormula>
    </tableColumn>
    <tableColumn id="50" xr3:uid="{E476D0FD-2872-4F9B-B65B-F00B1B439A78}" name="Percentage" dataDxfId="23" dataCellStyle="Percent">
      <calculatedColumnFormula>IFERROR(Table4[[#This Row],[ MPs Won]]/Table4[[#This Row],[MPs Total]],0.5)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04B06B-EC2C-442E-B07B-4E859E2F5930}" name="Table6" displayName="Table6" ref="B2:C10" totalsRowShown="0" headerRowDxfId="22" dataDxfId="21" tableBorderDxfId="20">
  <autoFilter ref="B2:C10" xr:uid="{E804B06B-EC2C-442E-B07B-4E859E2F5930}"/>
  <sortState xmlns:xlrd2="http://schemas.microsoft.com/office/spreadsheetml/2017/richdata2" ref="B3:C10">
    <sortCondition descending="1" ref="C2:C10"/>
  </sortState>
  <tableColumns count="2">
    <tableColumn id="1" xr3:uid="{22521DAF-3D2F-4394-8892-EB621EA54AB6}" name="Pair" dataDxfId="19">
      <calculatedColumnFormula>Data!B15</calculatedColumnFormula>
    </tableColumn>
    <tableColumn id="2" xr3:uid="{379A978A-6DBB-4B59-9DF9-4C4E3DFD09BA}" name="Percentage" dataDxfId="18">
      <calculatedColumnFormula>Data!BQ15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3FB2E-4175-44E5-85FB-32A621F951E8}">
  <dimension ref="B2:BQ61"/>
  <sheetViews>
    <sheetView topLeftCell="AV1" zoomScale="80" zoomScaleNormal="80" workbookViewId="0">
      <selection activeCell="Z7" sqref="Z7"/>
    </sheetView>
  </sheetViews>
  <sheetFormatPr defaultRowHeight="14.4" outlineLevelCol="2" x14ac:dyDescent="0.3"/>
  <cols>
    <col min="2" max="2" width="35.6640625" bestFit="1" customWidth="1"/>
    <col min="3" max="3" width="13.44140625" customWidth="1" outlineLevel="2"/>
    <col min="4" max="4" width="12.88671875" customWidth="1" outlineLevel="2"/>
    <col min="5" max="5" width="9.88671875" customWidth="1" outlineLevel="2"/>
    <col min="6" max="6" width="8.88671875" customWidth="1" outlineLevel="1"/>
    <col min="7" max="7" width="13.44140625" customWidth="1" outlineLevel="2"/>
    <col min="8" max="8" width="12.88671875" customWidth="1" outlineLevel="2"/>
    <col min="9" max="9" width="9.88671875" customWidth="1" outlineLevel="2"/>
    <col min="10" max="10" width="8.88671875" customWidth="1" outlineLevel="1"/>
    <col min="11" max="11" width="13.44140625" customWidth="1" outlineLevel="2"/>
    <col min="12" max="12" width="12.88671875" customWidth="1" outlineLevel="2"/>
    <col min="13" max="13" width="9.88671875" customWidth="1" outlineLevel="2"/>
    <col min="14" max="14" width="8.88671875" customWidth="1" outlineLevel="1"/>
    <col min="15" max="15" width="13.44140625" customWidth="1" outlineLevel="2"/>
    <col min="16" max="16" width="12.88671875" customWidth="1" outlineLevel="2"/>
    <col min="17" max="17" width="9.88671875" customWidth="1" outlineLevel="2"/>
    <col min="18" max="18" width="8.88671875" customWidth="1" outlineLevel="1"/>
    <col min="19" max="19" width="13.44140625" customWidth="1" outlineLevel="2"/>
    <col min="20" max="20" width="12.88671875" customWidth="1" outlineLevel="2"/>
    <col min="21" max="21" width="9.88671875" customWidth="1" outlineLevel="2"/>
    <col min="22" max="22" width="8.88671875" customWidth="1" outlineLevel="1"/>
    <col min="23" max="23" width="13.44140625" customWidth="1" outlineLevel="2"/>
    <col min="24" max="24" width="12.88671875" customWidth="1" outlineLevel="2"/>
    <col min="25" max="25" width="9.88671875" customWidth="1" outlineLevel="2"/>
    <col min="26" max="26" width="8.88671875" customWidth="1" outlineLevel="1"/>
    <col min="27" max="27" width="13.44140625" customWidth="1" outlineLevel="2"/>
    <col min="28" max="28" width="12.88671875" customWidth="1" outlineLevel="2"/>
    <col min="29" max="29" width="9.88671875" customWidth="1" outlineLevel="2"/>
    <col min="30" max="30" width="8.88671875" customWidth="1" outlineLevel="1"/>
    <col min="31" max="31" width="13.44140625" customWidth="1" outlineLevel="2"/>
    <col min="32" max="32" width="12.88671875" customWidth="1" outlineLevel="2"/>
    <col min="33" max="33" width="9.88671875" customWidth="1" outlineLevel="2"/>
    <col min="34" max="34" width="8.88671875" customWidth="1" outlineLevel="1"/>
    <col min="35" max="35" width="13.44140625" customWidth="1" outlineLevel="2"/>
    <col min="36" max="36" width="12.88671875" customWidth="1" outlineLevel="2"/>
    <col min="37" max="37" width="9.88671875" customWidth="1" outlineLevel="2"/>
    <col min="38" max="38" width="8.88671875" customWidth="1" outlineLevel="1"/>
    <col min="39" max="39" width="14.5546875" customWidth="1" outlineLevel="2"/>
    <col min="40" max="40" width="14" customWidth="1" outlineLevel="2"/>
    <col min="41" max="41" width="11" customWidth="1" outlineLevel="2"/>
    <col min="42" max="42" width="10" customWidth="1" outlineLevel="1"/>
    <col min="43" max="43" width="14.5546875" customWidth="1" outlineLevel="2"/>
    <col min="44" max="44" width="14" customWidth="1" outlineLevel="2"/>
    <col min="45" max="45" width="11" customWidth="1" outlineLevel="2"/>
    <col min="46" max="46" width="10" customWidth="1" outlineLevel="1"/>
    <col min="47" max="48" width="14" customWidth="1" outlineLevel="2"/>
    <col min="49" max="49" width="11" customWidth="1" outlineLevel="2"/>
    <col min="50" max="50" width="10" customWidth="1" outlineLevel="1"/>
    <col min="51" max="51" width="14.5546875" customWidth="1" outlineLevel="2"/>
    <col min="52" max="52" width="14" customWidth="1" outlineLevel="2"/>
    <col min="53" max="53" width="11" customWidth="1" outlineLevel="2"/>
    <col min="54" max="54" width="10" customWidth="1" outlineLevel="1"/>
    <col min="55" max="55" width="14.5546875" customWidth="1" outlineLevel="2"/>
    <col min="56" max="56" width="14" customWidth="1" outlineLevel="2"/>
    <col min="57" max="57" width="11" customWidth="1" outlineLevel="2"/>
    <col min="58" max="58" width="10" customWidth="1" outlineLevel="1"/>
    <col min="59" max="59" width="14.5546875" customWidth="1" outlineLevel="2"/>
    <col min="60" max="60" width="14" customWidth="1" outlineLevel="2"/>
    <col min="61" max="61" width="11" customWidth="1" outlineLevel="2"/>
    <col min="62" max="62" width="10" customWidth="1" outlineLevel="1"/>
    <col min="63" max="63" width="14.5546875" customWidth="1" outlineLevel="2"/>
    <col min="64" max="64" width="14" customWidth="1" outlineLevel="2"/>
    <col min="65" max="65" width="11" customWidth="1" outlineLevel="2"/>
    <col min="66" max="66" width="10" customWidth="1" outlineLevel="1"/>
    <col min="67" max="67" width="12.77734375" bestFit="1" customWidth="1"/>
    <col min="68" max="68" width="12.5546875" bestFit="1" customWidth="1"/>
    <col min="69" max="69" width="13.5546875" bestFit="1" customWidth="1"/>
  </cols>
  <sheetData>
    <row r="2" spans="2:69" ht="18" x14ac:dyDescent="0.35">
      <c r="B2" s="16" t="s">
        <v>86</v>
      </c>
      <c r="C2" s="1" t="s">
        <v>94</v>
      </c>
    </row>
    <row r="3" spans="2:69" ht="18" x14ac:dyDescent="0.35">
      <c r="B3" s="15"/>
      <c r="C3" s="1" t="s">
        <v>91</v>
      </c>
    </row>
    <row r="4" spans="2:69" ht="18" x14ac:dyDescent="0.35">
      <c r="B4" s="15"/>
      <c r="C4" s="1" t="s">
        <v>92</v>
      </c>
    </row>
    <row r="5" spans="2:69" ht="18" x14ac:dyDescent="0.35">
      <c r="B5" s="15"/>
      <c r="C5" s="1" t="s">
        <v>93</v>
      </c>
    </row>
    <row r="6" spans="2:69" ht="18" x14ac:dyDescent="0.35">
      <c r="B6" s="15"/>
      <c r="C6" s="1" t="s">
        <v>95</v>
      </c>
    </row>
    <row r="7" spans="2:69" ht="15.6" x14ac:dyDescent="0.3">
      <c r="C7" s="1" t="s">
        <v>97</v>
      </c>
    </row>
    <row r="8" spans="2:69" ht="15.6" x14ac:dyDescent="0.3">
      <c r="C8" s="1" t="s">
        <v>96</v>
      </c>
    </row>
    <row r="9" spans="2:69" ht="15.6" x14ac:dyDescent="0.3">
      <c r="C9" s="1" t="s">
        <v>98</v>
      </c>
    </row>
    <row r="10" spans="2:69" x14ac:dyDescent="0.3">
      <c r="B10" s="7"/>
      <c r="C10" s="7"/>
      <c r="F10" s="7"/>
      <c r="G10" s="7"/>
    </row>
    <row r="11" spans="2:69" x14ac:dyDescent="0.3">
      <c r="B11" s="7"/>
      <c r="C11" s="7"/>
      <c r="F11" s="7"/>
      <c r="G11" s="7"/>
    </row>
    <row r="12" spans="2:69" x14ac:dyDescent="0.3">
      <c r="C12" s="13" t="s">
        <v>84</v>
      </c>
      <c r="D12" s="13" t="s">
        <v>89</v>
      </c>
      <c r="E12" s="13" t="s">
        <v>85</v>
      </c>
      <c r="F12" s="13" t="s">
        <v>90</v>
      </c>
      <c r="G12" s="14" t="s">
        <v>84</v>
      </c>
      <c r="H12" s="14" t="s">
        <v>89</v>
      </c>
      <c r="I12" s="13" t="s">
        <v>85</v>
      </c>
      <c r="J12" s="13" t="s">
        <v>90</v>
      </c>
      <c r="K12" s="13" t="s">
        <v>84</v>
      </c>
      <c r="L12" s="13" t="s">
        <v>89</v>
      </c>
      <c r="M12" s="14" t="s">
        <v>85</v>
      </c>
      <c r="N12" s="14" t="s">
        <v>90</v>
      </c>
      <c r="O12" s="14" t="s">
        <v>84</v>
      </c>
      <c r="P12" s="14" t="s">
        <v>89</v>
      </c>
      <c r="Q12" s="14" t="s">
        <v>85</v>
      </c>
      <c r="R12" s="14" t="s">
        <v>90</v>
      </c>
      <c r="S12" s="14" t="s">
        <v>84</v>
      </c>
      <c r="T12" s="14" t="s">
        <v>89</v>
      </c>
      <c r="U12" s="13" t="s">
        <v>85</v>
      </c>
      <c r="V12" s="13" t="s">
        <v>90</v>
      </c>
      <c r="W12" s="13" t="s">
        <v>84</v>
      </c>
      <c r="X12" s="13" t="s">
        <v>89</v>
      </c>
      <c r="Y12" s="14" t="s">
        <v>85</v>
      </c>
      <c r="Z12" s="14" t="s">
        <v>90</v>
      </c>
      <c r="AA12" s="14" t="s">
        <v>84</v>
      </c>
      <c r="AB12" s="14" t="s">
        <v>89</v>
      </c>
      <c r="AC12" s="14" t="s">
        <v>85</v>
      </c>
      <c r="AD12" s="14" t="s">
        <v>90</v>
      </c>
      <c r="AE12" s="13" t="s">
        <v>84</v>
      </c>
      <c r="AF12" s="13" t="s">
        <v>89</v>
      </c>
      <c r="AG12" s="13" t="s">
        <v>85</v>
      </c>
      <c r="AH12" s="13" t="s">
        <v>90</v>
      </c>
      <c r="AI12" s="13" t="s">
        <v>84</v>
      </c>
      <c r="AJ12" s="13" t="s">
        <v>89</v>
      </c>
      <c r="AK12" s="14" t="s">
        <v>85</v>
      </c>
      <c r="AL12" s="14" t="s">
        <v>90</v>
      </c>
      <c r="AM12" s="14" t="s">
        <v>84</v>
      </c>
      <c r="AN12" s="14" t="s">
        <v>89</v>
      </c>
      <c r="AO12" s="14" t="s">
        <v>85</v>
      </c>
      <c r="AP12" s="14" t="s">
        <v>90</v>
      </c>
      <c r="AQ12" s="13" t="s">
        <v>84</v>
      </c>
      <c r="AR12" s="13" t="s">
        <v>89</v>
      </c>
      <c r="AS12" s="13" t="s">
        <v>85</v>
      </c>
      <c r="AT12" s="13" t="s">
        <v>90</v>
      </c>
      <c r="AU12" s="14" t="s">
        <v>84</v>
      </c>
      <c r="AV12" s="14" t="s">
        <v>89</v>
      </c>
      <c r="AW12" s="13" t="s">
        <v>85</v>
      </c>
      <c r="AX12" s="13" t="s">
        <v>90</v>
      </c>
      <c r="AY12" s="14" t="s">
        <v>84</v>
      </c>
      <c r="AZ12" s="14" t="s">
        <v>89</v>
      </c>
      <c r="BA12" s="14" t="s">
        <v>85</v>
      </c>
      <c r="BB12" s="14" t="s">
        <v>90</v>
      </c>
      <c r="BC12" s="13" t="s">
        <v>84</v>
      </c>
      <c r="BD12" s="13" t="s">
        <v>89</v>
      </c>
      <c r="BE12" s="13" t="s">
        <v>85</v>
      </c>
      <c r="BF12" s="13" t="s">
        <v>90</v>
      </c>
      <c r="BG12" s="14" t="s">
        <v>84</v>
      </c>
      <c r="BH12" s="14" t="s">
        <v>89</v>
      </c>
      <c r="BI12" s="13" t="s">
        <v>85</v>
      </c>
      <c r="BJ12" s="13" t="s">
        <v>90</v>
      </c>
      <c r="BK12" s="13" t="s">
        <v>84</v>
      </c>
      <c r="BL12" s="13" t="s">
        <v>89</v>
      </c>
      <c r="BM12" s="14" t="s">
        <v>85</v>
      </c>
      <c r="BN12" s="14" t="s">
        <v>90</v>
      </c>
    </row>
    <row r="13" spans="2:69" ht="15.6" x14ac:dyDescent="0.3">
      <c r="C13" s="17" t="s">
        <v>1</v>
      </c>
      <c r="D13" s="17"/>
      <c r="E13" s="17"/>
      <c r="F13" s="17"/>
      <c r="G13" s="17" t="s">
        <v>3</v>
      </c>
      <c r="H13" s="17"/>
      <c r="I13" s="17"/>
      <c r="J13" s="17"/>
      <c r="K13" s="17" t="s">
        <v>4</v>
      </c>
      <c r="L13" s="17"/>
      <c r="M13" s="17"/>
      <c r="N13" s="17"/>
      <c r="O13" s="17" t="s">
        <v>5</v>
      </c>
      <c r="P13" s="17"/>
      <c r="Q13" s="17"/>
      <c r="R13" s="17"/>
      <c r="S13" s="17" t="s">
        <v>6</v>
      </c>
      <c r="T13" s="17"/>
      <c r="U13" s="17"/>
      <c r="V13" s="17"/>
      <c r="W13" s="17" t="s">
        <v>7</v>
      </c>
      <c r="X13" s="17"/>
      <c r="Y13" s="17"/>
      <c r="Z13" s="17"/>
      <c r="AA13" s="17" t="s">
        <v>8</v>
      </c>
      <c r="AB13" s="17"/>
      <c r="AC13" s="17"/>
      <c r="AD13" s="17"/>
      <c r="AE13" s="17" t="s">
        <v>9</v>
      </c>
      <c r="AF13" s="17"/>
      <c r="AG13" s="17"/>
      <c r="AH13" s="17"/>
      <c r="AI13" s="17" t="s">
        <v>10</v>
      </c>
      <c r="AJ13" s="17"/>
      <c r="AK13" s="17"/>
      <c r="AL13" s="17"/>
      <c r="AM13" s="17" t="s">
        <v>11</v>
      </c>
      <c r="AN13" s="17"/>
      <c r="AO13" s="17"/>
      <c r="AP13" s="17"/>
      <c r="AQ13" s="17" t="s">
        <v>12</v>
      </c>
      <c r="AR13" s="17"/>
      <c r="AS13" s="17"/>
      <c r="AT13" s="17"/>
      <c r="AU13" s="17" t="s">
        <v>13</v>
      </c>
      <c r="AV13" s="17"/>
      <c r="AW13" s="17"/>
      <c r="AX13" s="17"/>
      <c r="AY13" s="17" t="s">
        <v>14</v>
      </c>
      <c r="AZ13" s="17"/>
      <c r="BA13" s="17"/>
      <c r="BB13" s="17"/>
      <c r="BC13" s="17" t="s">
        <v>15</v>
      </c>
      <c r="BD13" s="17"/>
      <c r="BE13" s="17"/>
      <c r="BF13" s="17"/>
      <c r="BG13" s="17" t="s">
        <v>16</v>
      </c>
      <c r="BH13" s="17"/>
      <c r="BI13" s="17"/>
      <c r="BJ13" s="17"/>
      <c r="BK13" s="17" t="s">
        <v>17</v>
      </c>
      <c r="BL13" s="17"/>
      <c r="BM13" s="17"/>
      <c r="BN13" s="17"/>
      <c r="BO13" s="4"/>
      <c r="BP13" s="4"/>
    </row>
    <row r="14" spans="2:69" ht="15.6" x14ac:dyDescent="0.3">
      <c r="B14" s="1" t="s">
        <v>0</v>
      </c>
      <c r="C14" s="1" t="s">
        <v>68</v>
      </c>
      <c r="D14" s="1" t="s">
        <v>18</v>
      </c>
      <c r="E14" s="1" t="s">
        <v>19</v>
      </c>
      <c r="F14" s="1" t="s">
        <v>20</v>
      </c>
      <c r="G14" s="1" t="s">
        <v>69</v>
      </c>
      <c r="H14" s="1" t="s">
        <v>21</v>
      </c>
      <c r="I14" s="1" t="s">
        <v>22</v>
      </c>
      <c r="J14" s="1" t="s">
        <v>23</v>
      </c>
      <c r="K14" s="1" t="s">
        <v>70</v>
      </c>
      <c r="L14" s="1" t="s">
        <v>24</v>
      </c>
      <c r="M14" s="1" t="s">
        <v>25</v>
      </c>
      <c r="N14" s="1" t="s">
        <v>26</v>
      </c>
      <c r="O14" s="1" t="s">
        <v>71</v>
      </c>
      <c r="P14" s="1" t="s">
        <v>27</v>
      </c>
      <c r="Q14" s="1" t="s">
        <v>28</v>
      </c>
      <c r="R14" s="1" t="s">
        <v>29</v>
      </c>
      <c r="S14" s="1" t="s">
        <v>72</v>
      </c>
      <c r="T14" s="1" t="s">
        <v>30</v>
      </c>
      <c r="U14" s="1" t="s">
        <v>31</v>
      </c>
      <c r="V14" s="1" t="s">
        <v>32</v>
      </c>
      <c r="W14" s="1" t="s">
        <v>73</v>
      </c>
      <c r="X14" s="1" t="s">
        <v>33</v>
      </c>
      <c r="Y14" s="1" t="s">
        <v>34</v>
      </c>
      <c r="Z14" s="1" t="s">
        <v>35</v>
      </c>
      <c r="AA14" s="1" t="s">
        <v>74</v>
      </c>
      <c r="AB14" s="1" t="s">
        <v>36</v>
      </c>
      <c r="AC14" s="1" t="s">
        <v>37</v>
      </c>
      <c r="AD14" s="1" t="s">
        <v>38</v>
      </c>
      <c r="AE14" s="1" t="s">
        <v>75</v>
      </c>
      <c r="AF14" s="1" t="s">
        <v>39</v>
      </c>
      <c r="AG14" s="1" t="s">
        <v>40</v>
      </c>
      <c r="AH14" s="1" t="s">
        <v>41</v>
      </c>
      <c r="AI14" s="1" t="s">
        <v>76</v>
      </c>
      <c r="AJ14" s="1" t="s">
        <v>42</v>
      </c>
      <c r="AK14" s="1" t="s">
        <v>43</v>
      </c>
      <c r="AL14" s="1" t="s">
        <v>44</v>
      </c>
      <c r="AM14" s="1" t="s">
        <v>77</v>
      </c>
      <c r="AN14" s="1" t="s">
        <v>45</v>
      </c>
      <c r="AO14" s="1" t="s">
        <v>46</v>
      </c>
      <c r="AP14" s="1" t="s">
        <v>47</v>
      </c>
      <c r="AQ14" s="1" t="s">
        <v>78</v>
      </c>
      <c r="AR14" s="1" t="s">
        <v>48</v>
      </c>
      <c r="AS14" s="1" t="s">
        <v>49</v>
      </c>
      <c r="AT14" s="1" t="s">
        <v>50</v>
      </c>
      <c r="AU14" s="1" t="s">
        <v>79</v>
      </c>
      <c r="AV14" s="1" t="s">
        <v>51</v>
      </c>
      <c r="AW14" s="1" t="s">
        <v>52</v>
      </c>
      <c r="AX14" s="1" t="s">
        <v>53</v>
      </c>
      <c r="AY14" s="1" t="s">
        <v>80</v>
      </c>
      <c r="AZ14" s="1" t="s">
        <v>54</v>
      </c>
      <c r="BA14" s="1" t="s">
        <v>55</v>
      </c>
      <c r="BB14" s="1" t="s">
        <v>56</v>
      </c>
      <c r="BC14" s="1" t="s">
        <v>81</v>
      </c>
      <c r="BD14" s="1" t="s">
        <v>59</v>
      </c>
      <c r="BE14" s="1" t="s">
        <v>57</v>
      </c>
      <c r="BF14" s="1" t="s">
        <v>58</v>
      </c>
      <c r="BG14" s="1" t="s">
        <v>82</v>
      </c>
      <c r="BH14" s="1" t="s">
        <v>61</v>
      </c>
      <c r="BI14" s="1" t="s">
        <v>60</v>
      </c>
      <c r="BJ14" s="1" t="s">
        <v>62</v>
      </c>
      <c r="BK14" s="1" t="s">
        <v>83</v>
      </c>
      <c r="BL14" s="1" t="s">
        <v>63</v>
      </c>
      <c r="BM14" s="1" t="s">
        <v>64</v>
      </c>
      <c r="BN14" s="1" t="s">
        <v>65</v>
      </c>
      <c r="BO14" s="1" t="s">
        <v>66</v>
      </c>
      <c r="BP14" s="1" t="s">
        <v>67</v>
      </c>
      <c r="BQ14" s="1" t="s">
        <v>2</v>
      </c>
    </row>
    <row r="15" spans="2:69" x14ac:dyDescent="0.3">
      <c r="B15" s="5" t="s">
        <v>99</v>
      </c>
      <c r="C15" t="s">
        <v>87</v>
      </c>
      <c r="D15" t="s">
        <v>107</v>
      </c>
      <c r="E15" s="3">
        <v>-450</v>
      </c>
      <c r="F15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1</v>
      </c>
      <c r="G15" t="s">
        <v>87</v>
      </c>
      <c r="H15" t="s">
        <v>110</v>
      </c>
      <c r="I15" s="3">
        <v>-100</v>
      </c>
      <c r="J15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1.5</v>
      </c>
      <c r="K15" t="s">
        <v>87</v>
      </c>
      <c r="L15" t="s">
        <v>114</v>
      </c>
      <c r="M15" s="3">
        <v>-660</v>
      </c>
      <c r="N15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0</v>
      </c>
      <c r="O15" t="s">
        <v>87</v>
      </c>
      <c r="P15" t="s">
        <v>117</v>
      </c>
      <c r="Q15" s="3">
        <v>-110</v>
      </c>
      <c r="R15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0.5</v>
      </c>
      <c r="S15" t="s">
        <v>87</v>
      </c>
      <c r="T15" t="s">
        <v>125</v>
      </c>
      <c r="U15" s="3">
        <v>620</v>
      </c>
      <c r="V15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2.5</v>
      </c>
      <c r="W15" t="s">
        <v>87</v>
      </c>
      <c r="X15" t="s">
        <v>129</v>
      </c>
      <c r="Y15" s="3">
        <v>110</v>
      </c>
      <c r="Z15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3</v>
      </c>
      <c r="AA15" t="s">
        <v>87</v>
      </c>
      <c r="AB15" t="s">
        <v>132</v>
      </c>
      <c r="AC15" s="3">
        <v>300</v>
      </c>
      <c r="AD15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3</v>
      </c>
      <c r="AE15" t="s">
        <v>87</v>
      </c>
      <c r="AF15" t="s">
        <v>136</v>
      </c>
      <c r="AG15" s="3">
        <v>660</v>
      </c>
      <c r="AH15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2.5</v>
      </c>
      <c r="AI15" t="s">
        <v>87</v>
      </c>
      <c r="AJ15" t="s">
        <v>155</v>
      </c>
      <c r="AK15" s="3">
        <v>-50</v>
      </c>
      <c r="AL15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1.5</v>
      </c>
      <c r="AM15" t="s">
        <v>87</v>
      </c>
      <c r="AN15" t="s">
        <v>159</v>
      </c>
      <c r="AO15" s="3">
        <v>-150</v>
      </c>
      <c r="AP15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1</v>
      </c>
      <c r="AQ15" t="s">
        <v>87</v>
      </c>
      <c r="AR15" t="s">
        <v>163</v>
      </c>
      <c r="AS15" s="3">
        <v>110</v>
      </c>
      <c r="AT15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3</v>
      </c>
      <c r="AU15" t="s">
        <v>87</v>
      </c>
      <c r="AV15" t="s">
        <v>168</v>
      </c>
      <c r="AW15" s="3">
        <v>150</v>
      </c>
      <c r="AX15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3</v>
      </c>
      <c r="AY15" t="s">
        <v>87</v>
      </c>
      <c r="AZ15" t="s">
        <v>143</v>
      </c>
      <c r="BA15" s="3">
        <v>-400</v>
      </c>
      <c r="BB15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1</v>
      </c>
      <c r="BC15" t="s">
        <v>87</v>
      </c>
      <c r="BD15" t="s">
        <v>150</v>
      </c>
      <c r="BE15" s="3">
        <v>-100</v>
      </c>
      <c r="BF15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0</v>
      </c>
      <c r="BG15" t="s">
        <v>87</v>
      </c>
      <c r="BH15" t="s">
        <v>153</v>
      </c>
      <c r="BI15" s="3">
        <v>2470</v>
      </c>
      <c r="BJ15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3</v>
      </c>
      <c r="BK15" t="s">
        <v>87</v>
      </c>
      <c r="BL15" t="s">
        <v>154</v>
      </c>
      <c r="BM15" s="3">
        <v>620</v>
      </c>
      <c r="BN15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3</v>
      </c>
      <c r="BO15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29.5</v>
      </c>
      <c r="BP15" s="2">
        <v>48</v>
      </c>
      <c r="BQ15" s="6">
        <f>IFERROR(Table4[[#This Row],[ MPs Won]]/Table4[[#This Row],[MPs Total]],0.5)</f>
        <v>0.61458333333333337</v>
      </c>
    </row>
    <row r="16" spans="2:69" x14ac:dyDescent="0.3">
      <c r="B16" s="5" t="s">
        <v>100</v>
      </c>
      <c r="C16" t="s">
        <v>88</v>
      </c>
      <c r="D16" t="s">
        <v>107</v>
      </c>
      <c r="E16" s="3">
        <v>450</v>
      </c>
      <c r="F16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2</v>
      </c>
      <c r="G16" t="s">
        <v>88</v>
      </c>
      <c r="H16" t="s">
        <v>110</v>
      </c>
      <c r="I16" s="3">
        <v>100</v>
      </c>
      <c r="J16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1.5</v>
      </c>
      <c r="K16" t="s">
        <v>88</v>
      </c>
      <c r="L16" t="s">
        <v>114</v>
      </c>
      <c r="M16" s="3">
        <v>660</v>
      </c>
      <c r="N16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3</v>
      </c>
      <c r="O16" t="s">
        <v>88</v>
      </c>
      <c r="P16" t="s">
        <v>117</v>
      </c>
      <c r="Q16" s="3">
        <v>110</v>
      </c>
      <c r="R16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2.5</v>
      </c>
      <c r="S16" t="s">
        <v>88</v>
      </c>
      <c r="T16" t="s">
        <v>142</v>
      </c>
      <c r="U16" s="3">
        <v>-170</v>
      </c>
      <c r="V16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2.5</v>
      </c>
      <c r="W16" t="s">
        <v>88</v>
      </c>
      <c r="X16" t="s">
        <v>146</v>
      </c>
      <c r="Y16" s="3">
        <v>140</v>
      </c>
      <c r="Z16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3</v>
      </c>
      <c r="AA16" t="s">
        <v>88</v>
      </c>
      <c r="AB16" t="s">
        <v>149</v>
      </c>
      <c r="AC16" s="3">
        <v>-80</v>
      </c>
      <c r="AD16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1</v>
      </c>
      <c r="AE16" t="s">
        <v>88</v>
      </c>
      <c r="AF16" t="s">
        <v>152</v>
      </c>
      <c r="AG16" s="3">
        <v>-140</v>
      </c>
      <c r="AH16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3</v>
      </c>
      <c r="AI16" t="s">
        <v>88</v>
      </c>
      <c r="AJ16" t="s">
        <v>123</v>
      </c>
      <c r="AK16" s="3">
        <v>230</v>
      </c>
      <c r="AL16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3</v>
      </c>
      <c r="AM16" t="s">
        <v>88</v>
      </c>
      <c r="AN16" t="s">
        <v>128</v>
      </c>
      <c r="AO16" s="3">
        <v>210</v>
      </c>
      <c r="AP16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3</v>
      </c>
      <c r="AQ16" t="s">
        <v>88</v>
      </c>
      <c r="AR16" t="s">
        <v>130</v>
      </c>
      <c r="AS16" s="3">
        <v>100</v>
      </c>
      <c r="AT16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3</v>
      </c>
      <c r="AU16" t="s">
        <v>88</v>
      </c>
      <c r="AV16" t="s">
        <v>133</v>
      </c>
      <c r="AW16" s="3">
        <v>400</v>
      </c>
      <c r="AX16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2</v>
      </c>
      <c r="AY16" t="s">
        <v>88</v>
      </c>
      <c r="AZ16" t="s">
        <v>157</v>
      </c>
      <c r="BA16" s="3">
        <v>200</v>
      </c>
      <c r="BB16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1</v>
      </c>
      <c r="BC16" t="s">
        <v>88</v>
      </c>
      <c r="BD16" t="s">
        <v>160</v>
      </c>
      <c r="BE16" s="3">
        <v>50</v>
      </c>
      <c r="BF16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1</v>
      </c>
      <c r="BG16" t="s">
        <v>88</v>
      </c>
      <c r="BH16" t="s">
        <v>164</v>
      </c>
      <c r="BI16" s="3">
        <v>-100</v>
      </c>
      <c r="BJ16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3</v>
      </c>
      <c r="BK16" t="s">
        <v>88</v>
      </c>
      <c r="BL16" t="s">
        <v>167</v>
      </c>
      <c r="BM16" s="3">
        <v>50</v>
      </c>
      <c r="BN16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2</v>
      </c>
      <c r="BO16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36.5</v>
      </c>
      <c r="BP16" s="2">
        <v>48</v>
      </c>
      <c r="BQ16" s="6">
        <f>IFERROR(Table4[[#This Row],[ MPs Won]]/Table4[[#This Row],[MPs Total]],0.5)</f>
        <v>0.76041666666666663</v>
      </c>
    </row>
    <row r="17" spans="2:69" x14ac:dyDescent="0.3">
      <c r="B17" s="5" t="s">
        <v>106</v>
      </c>
      <c r="C17" t="s">
        <v>87</v>
      </c>
      <c r="D17" t="s">
        <v>141</v>
      </c>
      <c r="E17" s="3">
        <v>-480</v>
      </c>
      <c r="F17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0</v>
      </c>
      <c r="G17" t="s">
        <v>87</v>
      </c>
      <c r="H17" t="s">
        <v>145</v>
      </c>
      <c r="I17" s="3">
        <v>-100</v>
      </c>
      <c r="J17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1.5</v>
      </c>
      <c r="K17" t="s">
        <v>87</v>
      </c>
      <c r="L17" t="s">
        <v>148</v>
      </c>
      <c r="M17" s="3">
        <v>-180</v>
      </c>
      <c r="N17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1</v>
      </c>
      <c r="O17" t="s">
        <v>87</v>
      </c>
      <c r="P17" t="s">
        <v>117</v>
      </c>
      <c r="Q17" s="3">
        <v>-110</v>
      </c>
      <c r="R17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0.5</v>
      </c>
      <c r="S17" t="s">
        <v>87</v>
      </c>
      <c r="T17" t="s">
        <v>108</v>
      </c>
      <c r="U17" s="3">
        <v>620</v>
      </c>
      <c r="V17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2.5</v>
      </c>
      <c r="W17" t="s">
        <v>87</v>
      </c>
      <c r="X17" t="s">
        <v>113</v>
      </c>
      <c r="Y17" s="3">
        <v>100</v>
      </c>
      <c r="Z17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1.5</v>
      </c>
      <c r="AA17" t="s">
        <v>87</v>
      </c>
      <c r="AB17" t="s">
        <v>119</v>
      </c>
      <c r="AC17" s="3">
        <v>-110</v>
      </c>
      <c r="AD17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1</v>
      </c>
      <c r="AE17" t="s">
        <v>87</v>
      </c>
      <c r="AF17" t="s">
        <v>121</v>
      </c>
      <c r="AG17" s="3">
        <v>660</v>
      </c>
      <c r="AH17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2.5</v>
      </c>
      <c r="AI17" t="s">
        <v>87</v>
      </c>
      <c r="AJ17" t="s">
        <v>123</v>
      </c>
      <c r="AK17" s="3">
        <v>-230</v>
      </c>
      <c r="AL17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0</v>
      </c>
      <c r="AM17" t="s">
        <v>87</v>
      </c>
      <c r="AN17" t="s">
        <v>128</v>
      </c>
      <c r="AO17" s="3">
        <v>-210</v>
      </c>
      <c r="AP17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0</v>
      </c>
      <c r="AQ17" t="s">
        <v>87</v>
      </c>
      <c r="AR17" t="s">
        <v>130</v>
      </c>
      <c r="AS17" s="3">
        <v>-100</v>
      </c>
      <c r="AT17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0</v>
      </c>
      <c r="AU17" t="s">
        <v>87</v>
      </c>
      <c r="AV17" t="s">
        <v>133</v>
      </c>
      <c r="AW17" s="3">
        <v>-400</v>
      </c>
      <c r="AX17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0</v>
      </c>
      <c r="AY17" t="s">
        <v>87</v>
      </c>
      <c r="AZ17" t="s">
        <v>157</v>
      </c>
      <c r="BA17" s="3">
        <v>-200</v>
      </c>
      <c r="BB17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2</v>
      </c>
      <c r="BC17" t="s">
        <v>87</v>
      </c>
      <c r="BD17" t="s">
        <v>160</v>
      </c>
      <c r="BE17" s="3">
        <v>-50</v>
      </c>
      <c r="BF17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2</v>
      </c>
      <c r="BG17" t="s">
        <v>87</v>
      </c>
      <c r="BH17" t="s">
        <v>164</v>
      </c>
      <c r="BI17" s="3">
        <v>100</v>
      </c>
      <c r="BJ17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0</v>
      </c>
      <c r="BK17" t="s">
        <v>87</v>
      </c>
      <c r="BL17" t="s">
        <v>167</v>
      </c>
      <c r="BM17" s="3">
        <v>-50</v>
      </c>
      <c r="BN17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1</v>
      </c>
      <c r="BO17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15.5</v>
      </c>
      <c r="BP17" s="2">
        <v>48</v>
      </c>
      <c r="BQ17" s="6">
        <f>IFERROR(Table4[[#This Row],[ MPs Won]]/Table4[[#This Row],[MPs Total]],0.5)</f>
        <v>0.32291666666666669</v>
      </c>
    </row>
    <row r="18" spans="2:69" x14ac:dyDescent="0.3">
      <c r="B18" t="s">
        <v>101</v>
      </c>
      <c r="C18" t="s">
        <v>88</v>
      </c>
      <c r="D18" t="s">
        <v>156</v>
      </c>
      <c r="E18" s="3">
        <v>150</v>
      </c>
      <c r="F18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0</v>
      </c>
      <c r="G18" t="s">
        <v>88</v>
      </c>
      <c r="H18" t="s">
        <v>161</v>
      </c>
      <c r="I18" s="3">
        <v>-110</v>
      </c>
      <c r="J18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0</v>
      </c>
      <c r="K18" t="s">
        <v>88</v>
      </c>
      <c r="L18" t="s">
        <v>165</v>
      </c>
      <c r="M18" s="3">
        <v>110</v>
      </c>
      <c r="N18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0.5</v>
      </c>
      <c r="O18" t="s">
        <v>88</v>
      </c>
      <c r="P18" t="s">
        <v>115</v>
      </c>
      <c r="Q18" s="3">
        <v>-110</v>
      </c>
      <c r="R18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0</v>
      </c>
      <c r="S18" t="s">
        <v>88</v>
      </c>
      <c r="T18" t="s">
        <v>108</v>
      </c>
      <c r="U18" s="3">
        <v>-620</v>
      </c>
      <c r="V18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0.5</v>
      </c>
      <c r="W18" t="s">
        <v>88</v>
      </c>
      <c r="X18" t="s">
        <v>113</v>
      </c>
      <c r="Y18" s="3">
        <v>-100</v>
      </c>
      <c r="Z18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1.5</v>
      </c>
      <c r="AA18" t="s">
        <v>88</v>
      </c>
      <c r="AB18" t="s">
        <v>119</v>
      </c>
      <c r="AC18" s="3">
        <v>110</v>
      </c>
      <c r="AD18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2</v>
      </c>
      <c r="AE18" t="s">
        <v>88</v>
      </c>
      <c r="AF18" t="s">
        <v>121</v>
      </c>
      <c r="AG18" s="3">
        <v>-660</v>
      </c>
      <c r="AH18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0.5</v>
      </c>
      <c r="AI18" t="s">
        <v>88</v>
      </c>
      <c r="AJ18" t="s">
        <v>140</v>
      </c>
      <c r="AK18" s="3">
        <v>-110</v>
      </c>
      <c r="AL18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0</v>
      </c>
      <c r="AM18" t="s">
        <v>88</v>
      </c>
      <c r="AN18" t="s">
        <v>144</v>
      </c>
      <c r="AO18" s="3">
        <v>-100</v>
      </c>
      <c r="AP18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0</v>
      </c>
      <c r="AQ18" t="s">
        <v>88</v>
      </c>
      <c r="AR18" t="s">
        <v>147</v>
      </c>
      <c r="AS18" s="3">
        <v>90</v>
      </c>
      <c r="AT18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2</v>
      </c>
      <c r="AU18" t="s">
        <v>88</v>
      </c>
      <c r="AV18" t="s">
        <v>151</v>
      </c>
      <c r="AW18" s="3">
        <v>130</v>
      </c>
      <c r="AX18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1</v>
      </c>
      <c r="AY18" t="s">
        <v>88</v>
      </c>
      <c r="AZ18" t="s">
        <v>127</v>
      </c>
      <c r="BA18" s="3">
        <v>100</v>
      </c>
      <c r="BB18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0</v>
      </c>
      <c r="BC18" t="s">
        <v>88</v>
      </c>
      <c r="BD18" t="s">
        <v>131</v>
      </c>
      <c r="BE18" s="3">
        <v>-110</v>
      </c>
      <c r="BF18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0</v>
      </c>
      <c r="BG18" t="s">
        <v>88</v>
      </c>
      <c r="BH18" t="s">
        <v>135</v>
      </c>
      <c r="BI18" s="3">
        <v>-680</v>
      </c>
      <c r="BJ18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1</v>
      </c>
      <c r="BK18" t="s">
        <v>88</v>
      </c>
      <c r="BL18" t="s">
        <v>138</v>
      </c>
      <c r="BM18" s="3">
        <v>-100</v>
      </c>
      <c r="BN18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1</v>
      </c>
      <c r="BO18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10</v>
      </c>
      <c r="BP18" s="2">
        <v>48</v>
      </c>
      <c r="BQ18" s="6">
        <f>IFERROR(Table4[[#This Row],[ MPs Won]]/Table4[[#This Row],[MPs Total]],0.5)</f>
        <v>0.20833333333333334</v>
      </c>
    </row>
    <row r="19" spans="2:69" x14ac:dyDescent="0.3">
      <c r="B19" t="s">
        <v>102</v>
      </c>
      <c r="C19" t="s">
        <v>87</v>
      </c>
      <c r="D19" t="s">
        <v>156</v>
      </c>
      <c r="E19" s="3">
        <v>-150</v>
      </c>
      <c r="F19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3</v>
      </c>
      <c r="G19" t="s">
        <v>87</v>
      </c>
      <c r="H19" t="s">
        <v>161</v>
      </c>
      <c r="I19" s="3">
        <v>110</v>
      </c>
      <c r="J19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3</v>
      </c>
      <c r="K19" t="s">
        <v>87</v>
      </c>
      <c r="L19" t="s">
        <v>165</v>
      </c>
      <c r="M19" s="3">
        <v>-110</v>
      </c>
      <c r="N19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2.5</v>
      </c>
      <c r="O19" t="s">
        <v>87</v>
      </c>
      <c r="P19" t="s">
        <v>115</v>
      </c>
      <c r="Q19" s="3">
        <v>110</v>
      </c>
      <c r="R19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3</v>
      </c>
      <c r="S19" t="s">
        <v>87</v>
      </c>
      <c r="T19" t="s">
        <v>142</v>
      </c>
      <c r="U19" s="3">
        <v>170</v>
      </c>
      <c r="V19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0.5</v>
      </c>
      <c r="W19" t="s">
        <v>87</v>
      </c>
      <c r="X19" t="s">
        <v>146</v>
      </c>
      <c r="Y19" s="3">
        <v>-140</v>
      </c>
      <c r="Z19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0</v>
      </c>
      <c r="AA19" t="s">
        <v>87</v>
      </c>
      <c r="AB19" t="s">
        <v>149</v>
      </c>
      <c r="AC19" s="3">
        <v>80</v>
      </c>
      <c r="AD19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2</v>
      </c>
      <c r="AE19" t="s">
        <v>87</v>
      </c>
      <c r="AF19" t="s">
        <v>152</v>
      </c>
      <c r="AG19" s="3">
        <v>140</v>
      </c>
      <c r="AH19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0</v>
      </c>
      <c r="AI19" t="s">
        <v>87</v>
      </c>
      <c r="AJ19" t="s">
        <v>111</v>
      </c>
      <c r="AK19" s="3">
        <v>-50</v>
      </c>
      <c r="AL19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1.5</v>
      </c>
      <c r="AM19" t="s">
        <v>87</v>
      </c>
      <c r="AN19" t="s">
        <v>115</v>
      </c>
      <c r="AO19" s="3">
        <v>90</v>
      </c>
      <c r="AP19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2</v>
      </c>
      <c r="AQ19" t="s">
        <v>87</v>
      </c>
      <c r="AR19" t="s">
        <v>120</v>
      </c>
      <c r="AS19" s="3">
        <v>-50</v>
      </c>
      <c r="AT19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2</v>
      </c>
      <c r="AU19" t="s">
        <v>87</v>
      </c>
      <c r="AV19" t="s">
        <v>122</v>
      </c>
      <c r="AW19" s="3">
        <v>-110</v>
      </c>
      <c r="AX19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2</v>
      </c>
      <c r="AY19" t="s">
        <v>87</v>
      </c>
      <c r="AZ19" t="s">
        <v>127</v>
      </c>
      <c r="BA19" s="3">
        <v>-100</v>
      </c>
      <c r="BB19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3</v>
      </c>
      <c r="BC19" t="s">
        <v>87</v>
      </c>
      <c r="BD19" t="s">
        <v>131</v>
      </c>
      <c r="BE19" s="3">
        <v>110</v>
      </c>
      <c r="BF19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3</v>
      </c>
      <c r="BG19" t="s">
        <v>87</v>
      </c>
      <c r="BH19" t="s">
        <v>135</v>
      </c>
      <c r="BI19" s="3">
        <v>680</v>
      </c>
      <c r="BJ19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2</v>
      </c>
      <c r="BK19" t="s">
        <v>87</v>
      </c>
      <c r="BL19" t="s">
        <v>138</v>
      </c>
      <c r="BM19" s="3">
        <v>100</v>
      </c>
      <c r="BN19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2</v>
      </c>
      <c r="BO19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31.5</v>
      </c>
      <c r="BP19" s="2">
        <v>48</v>
      </c>
      <c r="BQ19" s="6">
        <f>IFERROR(Table4[[#This Row],[ MPs Won]]/Table4[[#This Row],[MPs Total]],0.5)</f>
        <v>0.65625</v>
      </c>
    </row>
    <row r="20" spans="2:69" x14ac:dyDescent="0.3">
      <c r="B20" t="s">
        <v>105</v>
      </c>
      <c r="C20" t="s">
        <v>88</v>
      </c>
      <c r="D20" t="s">
        <v>124</v>
      </c>
      <c r="E20" s="3">
        <v>170</v>
      </c>
      <c r="F20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1</v>
      </c>
      <c r="G20" t="s">
        <v>88</v>
      </c>
      <c r="H20" t="s">
        <v>134</v>
      </c>
      <c r="I20" s="3">
        <v>200</v>
      </c>
      <c r="J20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3</v>
      </c>
      <c r="K20" t="s">
        <v>88</v>
      </c>
      <c r="L20" t="s">
        <v>137</v>
      </c>
      <c r="M20" s="3">
        <v>110</v>
      </c>
      <c r="N20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0.5</v>
      </c>
      <c r="O20" t="s">
        <v>88</v>
      </c>
      <c r="P20" t="s">
        <v>139</v>
      </c>
      <c r="Q20" s="3">
        <v>-100</v>
      </c>
      <c r="R20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1</v>
      </c>
      <c r="S20" t="s">
        <v>88</v>
      </c>
      <c r="T20" t="s">
        <v>158</v>
      </c>
      <c r="U20" s="3">
        <v>-170</v>
      </c>
      <c r="V20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2.5</v>
      </c>
      <c r="W20" t="s">
        <v>88</v>
      </c>
      <c r="X20" t="s">
        <v>162</v>
      </c>
      <c r="Y20" s="3">
        <v>-100</v>
      </c>
      <c r="Z20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1.5</v>
      </c>
      <c r="AA20" t="s">
        <v>88</v>
      </c>
      <c r="AB20" t="s">
        <v>166</v>
      </c>
      <c r="AC20" s="3">
        <v>600</v>
      </c>
      <c r="AD20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3</v>
      </c>
      <c r="AE20" t="s">
        <v>88</v>
      </c>
      <c r="AF20" t="s">
        <v>169</v>
      </c>
      <c r="AG20" s="3">
        <v>-200</v>
      </c>
      <c r="AH20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2</v>
      </c>
      <c r="AI20" t="s">
        <v>88</v>
      </c>
      <c r="AJ20" t="s">
        <v>111</v>
      </c>
      <c r="AK20" s="3">
        <v>50</v>
      </c>
      <c r="AL20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1.5</v>
      </c>
      <c r="AM20" t="s">
        <v>88</v>
      </c>
      <c r="AN20" t="s">
        <v>115</v>
      </c>
      <c r="AO20" s="3">
        <v>-90</v>
      </c>
      <c r="AP20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1</v>
      </c>
      <c r="AQ20" t="s">
        <v>88</v>
      </c>
      <c r="AR20" t="s">
        <v>120</v>
      </c>
      <c r="AS20" s="3">
        <v>50</v>
      </c>
      <c r="AT20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1</v>
      </c>
      <c r="AU20" t="s">
        <v>88</v>
      </c>
      <c r="AV20" t="s">
        <v>122</v>
      </c>
      <c r="AW20" s="3">
        <v>110</v>
      </c>
      <c r="AX20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0</v>
      </c>
      <c r="AY20" t="s">
        <v>88</v>
      </c>
      <c r="AZ20" t="s">
        <v>143</v>
      </c>
      <c r="BA20" s="3">
        <v>400</v>
      </c>
      <c r="BB20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2</v>
      </c>
      <c r="BC20" t="s">
        <v>88</v>
      </c>
      <c r="BD20" t="s">
        <v>150</v>
      </c>
      <c r="BE20" s="3">
        <v>100</v>
      </c>
      <c r="BF20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3</v>
      </c>
      <c r="BG20" t="s">
        <v>88</v>
      </c>
      <c r="BH20" t="s">
        <v>153</v>
      </c>
      <c r="BI20" s="3">
        <v>-2470</v>
      </c>
      <c r="BJ20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0</v>
      </c>
      <c r="BK20" t="s">
        <v>88</v>
      </c>
      <c r="BL20" t="s">
        <v>154</v>
      </c>
      <c r="BM20" s="3">
        <v>-620</v>
      </c>
      <c r="BN20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0</v>
      </c>
      <c r="BO20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23</v>
      </c>
      <c r="BP20" s="2">
        <v>48</v>
      </c>
      <c r="BQ20" s="6">
        <f>IFERROR(Table4[[#This Row],[ MPs Won]]/Table4[[#This Row],[MPs Total]],0.5)</f>
        <v>0.47916666666666669</v>
      </c>
    </row>
    <row r="21" spans="2:69" x14ac:dyDescent="0.3">
      <c r="B21" t="s">
        <v>103</v>
      </c>
      <c r="C21" t="s">
        <v>87</v>
      </c>
      <c r="D21" t="s">
        <v>124</v>
      </c>
      <c r="E21" s="3">
        <v>-170</v>
      </c>
      <c r="F21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2</v>
      </c>
      <c r="G21" t="s">
        <v>87</v>
      </c>
      <c r="H21" t="s">
        <v>134</v>
      </c>
      <c r="I21" s="3">
        <v>-200</v>
      </c>
      <c r="J21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0</v>
      </c>
      <c r="K21" t="s">
        <v>87</v>
      </c>
      <c r="L21" t="s">
        <v>137</v>
      </c>
      <c r="M21" s="3">
        <v>-110</v>
      </c>
      <c r="N21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2.5</v>
      </c>
      <c r="O21" t="s">
        <v>87</v>
      </c>
      <c r="P21" t="s">
        <v>139</v>
      </c>
      <c r="Q21" s="3">
        <v>100</v>
      </c>
      <c r="R21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2</v>
      </c>
      <c r="S21" t="s">
        <v>87</v>
      </c>
      <c r="T21" t="s">
        <v>158</v>
      </c>
      <c r="U21" s="3">
        <v>170</v>
      </c>
      <c r="V21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0.5</v>
      </c>
      <c r="W21" t="s">
        <v>87</v>
      </c>
      <c r="X21" t="s">
        <v>162</v>
      </c>
      <c r="Y21" s="3">
        <v>100</v>
      </c>
      <c r="Z21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1.5</v>
      </c>
      <c r="AA21" t="s">
        <v>87</v>
      </c>
      <c r="AB21" t="s">
        <v>166</v>
      </c>
      <c r="AC21" s="3">
        <v>-600</v>
      </c>
      <c r="AD21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0</v>
      </c>
      <c r="AE21" t="s">
        <v>87</v>
      </c>
      <c r="AF21" t="s">
        <v>169</v>
      </c>
      <c r="AG21" s="3">
        <v>200</v>
      </c>
      <c r="AH21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1</v>
      </c>
      <c r="AI21" t="s">
        <v>87</v>
      </c>
      <c r="AJ21" t="s">
        <v>140</v>
      </c>
      <c r="AK21" s="3">
        <v>110</v>
      </c>
      <c r="AL21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3</v>
      </c>
      <c r="AM21" t="s">
        <v>87</v>
      </c>
      <c r="AN21" t="s">
        <v>144</v>
      </c>
      <c r="AO21" s="3">
        <v>100</v>
      </c>
      <c r="AP21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3</v>
      </c>
      <c r="AQ21" t="s">
        <v>87</v>
      </c>
      <c r="AR21" t="s">
        <v>147</v>
      </c>
      <c r="AS21" s="3">
        <v>-90</v>
      </c>
      <c r="AT21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1</v>
      </c>
      <c r="AU21" t="s">
        <v>87</v>
      </c>
      <c r="AV21" t="s">
        <v>151</v>
      </c>
      <c r="AW21" s="3">
        <v>-130</v>
      </c>
      <c r="AX21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1</v>
      </c>
      <c r="AY21" t="s">
        <v>87</v>
      </c>
      <c r="AZ21" t="s">
        <v>109</v>
      </c>
      <c r="BA21" s="3">
        <v>-630</v>
      </c>
      <c r="BB21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0</v>
      </c>
      <c r="BC21" t="s">
        <v>87</v>
      </c>
      <c r="BD21" t="s">
        <v>112</v>
      </c>
      <c r="BE21" s="3">
        <v>-90</v>
      </c>
      <c r="BF21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1</v>
      </c>
      <c r="BG21" t="s">
        <v>87</v>
      </c>
      <c r="BH21" t="s">
        <v>116</v>
      </c>
      <c r="BI21" s="3">
        <v>620</v>
      </c>
      <c r="BJ21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1</v>
      </c>
      <c r="BK21" t="s">
        <v>87</v>
      </c>
      <c r="BL21" t="s">
        <v>118</v>
      </c>
      <c r="BM21" s="3">
        <v>-200</v>
      </c>
      <c r="BN21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0</v>
      </c>
      <c r="BO21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19.5</v>
      </c>
      <c r="BP21" s="2">
        <v>48</v>
      </c>
      <c r="BQ21" s="6">
        <f>IFERROR(Table4[[#This Row],[ MPs Won]]/Table4[[#This Row],[MPs Total]],0.5)</f>
        <v>0.40625</v>
      </c>
    </row>
    <row r="22" spans="2:69" x14ac:dyDescent="0.3">
      <c r="B22" t="s">
        <v>104</v>
      </c>
      <c r="C22" t="s">
        <v>88</v>
      </c>
      <c r="D22" t="s">
        <v>141</v>
      </c>
      <c r="E22" s="3">
        <v>480</v>
      </c>
      <c r="F22" s="2">
        <f>IF(Table4[[#This Row],[Score 1]]="","",(0.5*COUNTIFS(Table4[Direction 1],Table4[[#This Row],[Direction 1]],Table4[Score 1],Table4[[#This Row],[Score 1]])-0.5+COUNTIFS(Table4[Direction 1],Table4[[#This Row],[Direction 1]],Table4[Score 1],"&lt;"&amp;Table4[[#This Row],[Score 1]])))</f>
        <v>3</v>
      </c>
      <c r="G22" t="s">
        <v>88</v>
      </c>
      <c r="H22" t="s">
        <v>145</v>
      </c>
      <c r="I22" s="3">
        <v>100</v>
      </c>
      <c r="J22" s="2">
        <f>IF(Table4[[#This Row],[Score 2]]="","",(0.5*COUNTIFS(Table4[Direction 2],Table4[[#This Row],[Direction 2]],Table4[Score 2],Table4[[#This Row],[Score 2]])-0.5+COUNTIFS(Table4[Direction 2],Table4[[#This Row],[Direction 2]],Table4[Score 2],"&lt;"&amp;Table4[[#This Row],[Score 2]])))</f>
        <v>1.5</v>
      </c>
      <c r="K22" t="s">
        <v>88</v>
      </c>
      <c r="L22" t="s">
        <v>148</v>
      </c>
      <c r="M22" s="3">
        <v>180</v>
      </c>
      <c r="N22" s="2">
        <f>IF(Table4[[#This Row],[Score 3]]="","",(0.5*COUNTIFS(Table4[Direction 3],Table4[[#This Row],[Direction 3]],Table4[Score 3],Table4[[#This Row],[Score 3]])-0.5+COUNTIFS(Table4[Direction 3],Table4[[#This Row],[Direction 3]],Table4[Score 3],"&lt;"&amp;Table4[[#This Row],[Score 3]])))</f>
        <v>2</v>
      </c>
      <c r="O22" t="s">
        <v>88</v>
      </c>
      <c r="P22" t="s">
        <v>117</v>
      </c>
      <c r="Q22" s="3">
        <v>110</v>
      </c>
      <c r="R22" s="2">
        <f>IF(Table4[[#This Row],[Score 4]]="","",(0.5*COUNTIFS(Table4[Direction 4],Table4[[#This Row],[Direction 4]],Table4[Score 4],Table4[[#This Row],[Score 4]])-0.5+COUNTIFS(Table4[Direction 4],Table4[[#This Row],[Direction 4]],Table4[Score 4],"&lt;"&amp;Table4[[#This Row],[Score 4]])))</f>
        <v>2.5</v>
      </c>
      <c r="S22" t="s">
        <v>88</v>
      </c>
      <c r="T22" t="s">
        <v>126</v>
      </c>
      <c r="U22" s="3">
        <v>-620</v>
      </c>
      <c r="V22" s="2">
        <f>IF(Table4[[#This Row],[Score 5]]="","",(0.5*COUNTIFS(Table4[Direction 5],Table4[[#This Row],[Direction 5]],Table4[Score 5],Table4[[#This Row],[Score 5]])-0.5+COUNTIFS(Table4[Direction 5],Table4[[#This Row],[Direction 5]],Table4[Score 5],"&lt;"&amp;Table4[[#This Row],[Score 5]])))</f>
        <v>0.5</v>
      </c>
      <c r="W22" t="s">
        <v>88</v>
      </c>
      <c r="X22" t="s">
        <v>129</v>
      </c>
      <c r="Y22" s="3">
        <v>-110</v>
      </c>
      <c r="Z22" s="2">
        <f>IF(Table4[[#This Row],[Score 6]]="","",(0.5*COUNTIFS(Table4[Direction 6],Table4[[#This Row],[Direction 6]],Table4[Score 6],Table4[[#This Row],[Score 6]])-0.5+COUNTIFS(Table4[Direction 6],Table4[[#This Row],[Direction 6]],Table4[Score 6],"&lt;"&amp;Table4[[#This Row],[Score 6]])))</f>
        <v>0</v>
      </c>
      <c r="AA22" t="s">
        <v>88</v>
      </c>
      <c r="AB22" t="s">
        <v>132</v>
      </c>
      <c r="AC22" s="3">
        <v>-300</v>
      </c>
      <c r="AD22" s="2">
        <f>IF(Table4[[#This Row],[Score 7]]="","",(0.5*COUNTIFS(Table4[Direction 7],Table4[[#This Row],[Direction 7]],Table4[Score 7],Table4[[#This Row],[Score 7]])-0.5+COUNTIFS(Table4[Direction 7],Table4[[#This Row],[Direction 7]],Table4[Score 7],"&lt;"&amp;Table4[[#This Row],[Score 7]])))</f>
        <v>0</v>
      </c>
      <c r="AE22" t="s">
        <v>88</v>
      </c>
      <c r="AF22" t="s">
        <v>136</v>
      </c>
      <c r="AG22" s="3">
        <v>-660</v>
      </c>
      <c r="AH22" s="2">
        <f>IF(Table4[[#This Row],[Score 8]]="","",(0.5*COUNTIFS(Table4[Direction 8],Table4[[#This Row],[Direction 8]],Table4[Score 8],Table4[[#This Row],[Score 8]])-0.5+COUNTIFS(Table4[Direction 8],Table4[[#This Row],[Direction 8]],Table4[Score 8],"&lt;"&amp;Table4[[#This Row],[Score 8]])))</f>
        <v>0.5</v>
      </c>
      <c r="AI22" t="s">
        <v>88</v>
      </c>
      <c r="AJ22" t="s">
        <v>155</v>
      </c>
      <c r="AK22" s="3">
        <v>50</v>
      </c>
      <c r="AL22" s="2">
        <f>IF(Table4[[#This Row],[Score 9]]="","",(0.5*COUNTIFS(Table4[Direction 9],Table4[[#This Row],[Direction 9]],Table4[Score 9],Table4[[#This Row],[Score 9]])-0.5+COUNTIFS(Table4[Direction 9],Table4[[#This Row],[Direction 9]],Table4[Score 9],"&lt;"&amp;Table4[[#This Row],[Score 9]])))</f>
        <v>1.5</v>
      </c>
      <c r="AM22" t="s">
        <v>88</v>
      </c>
      <c r="AN22" t="s">
        <v>159</v>
      </c>
      <c r="AO22" s="3">
        <v>150</v>
      </c>
      <c r="AP22" s="2">
        <f>IF(Table4[[#This Row],[Score 10]]="","",(0.5*COUNTIFS(Table4[Direction 10],Table4[[#This Row],[Direction 10]],Table4[Score 10],Table4[[#This Row],[Score 10]])-0.5+COUNTIFS(Table4[Direction 10],Table4[[#This Row],[Direction 10]],Table4[Score 10],"&lt;"&amp;Table4[[#This Row],[Score 10]])))</f>
        <v>2</v>
      </c>
      <c r="AQ22" t="s">
        <v>88</v>
      </c>
      <c r="AR22" t="s">
        <v>163</v>
      </c>
      <c r="AS22" s="3">
        <v>-110</v>
      </c>
      <c r="AT22" s="2">
        <f>IF(Table4[[#This Row],[Score 11]]="","",(0.5*COUNTIFS(Table4[Direction 11],Table4[[#This Row],[Direction 11]],Table4[Score 11],Table4[[#This Row],[Score 11]])-0.5+COUNTIFS(Table4[Direction 11],Table4[[#This Row],[Direction 11]],Table4[Score 11],"&lt;"&amp;Table4[[#This Row],[Score 11]])))</f>
        <v>0</v>
      </c>
      <c r="AV22" t="s">
        <v>168</v>
      </c>
      <c r="AW22" s="3">
        <v>-150</v>
      </c>
      <c r="AX22" s="2">
        <f>IF(Table4[[#This Row],[Score 12]]="","",(0.5*COUNTIFS(Table4[Direction 12],Table4[[#This Row],[Direction 12]],Table4[Score 12],Table4[[#This Row],[Score 12]])-0.5+COUNTIFS(Table4[Direction 12],Table4[[#This Row],[Direction 12]],Table4[Score 12],"&lt;"&amp;Table4[[#This Row],[Score 12]])))</f>
        <v>-0.5</v>
      </c>
      <c r="AY22" t="s">
        <v>88</v>
      </c>
      <c r="AZ22" t="s">
        <v>109</v>
      </c>
      <c r="BA22" s="3">
        <v>630</v>
      </c>
      <c r="BB22" s="2">
        <f>IF(Table4[[#This Row],[Score 13]]="","",(0.5*COUNTIFS(Table4[Direction 13],Table4[[#This Row],[Direction 13]],Table4[Score 13],Table4[[#This Row],[Score 13]])-0.5+COUNTIFS(Table4[Direction 13],Table4[[#This Row],[Direction 13]],Table4[Score 13],"&lt;"&amp;Table4[[#This Row],[Score 13]])))</f>
        <v>3</v>
      </c>
      <c r="BC22" t="s">
        <v>88</v>
      </c>
      <c r="BD22" t="s">
        <v>112</v>
      </c>
      <c r="BE22" s="3">
        <v>90</v>
      </c>
      <c r="BF22" s="2">
        <f>IF(Table4[[#This Row],[Score 14]]="","",(0.5*COUNTIFS(Table4[Direction 14],Table4[[#This Row],[Direction 14]],Table4[Score 14],Table4[[#This Row],[Score 14]])-0.5+COUNTIFS(Table4[Direction 14],Table4[[#This Row],[Direction 14]],Table4[Score 14],"&lt;"&amp;Table4[[#This Row],[Score 14]])))</f>
        <v>2</v>
      </c>
      <c r="BG22" t="s">
        <v>88</v>
      </c>
      <c r="BH22" t="s">
        <v>116</v>
      </c>
      <c r="BI22" s="3">
        <v>-620</v>
      </c>
      <c r="BJ22" s="2">
        <f>IF(Table4[[#This Row],[Score 15]]="","",(0.5*COUNTIFS(Table4[Direction 15],Table4[[#This Row],[Direction 15]],Table4[Score 15],Table4[[#This Row],[Score 15]])-0.5+COUNTIFS(Table4[Direction 15],Table4[[#This Row],[Direction 15]],Table4[Score 15],"&lt;"&amp;Table4[[#This Row],[Score 15]])))</f>
        <v>2</v>
      </c>
      <c r="BK22" t="s">
        <v>88</v>
      </c>
      <c r="BL22" t="s">
        <v>118</v>
      </c>
      <c r="BM22" s="3">
        <v>200</v>
      </c>
      <c r="BN22" s="2">
        <f>IF(Table4[[#This Row],[Score 16]]="","",(0.5*COUNTIFS(Table4[Direction 16],Table4[[#This Row],[Direction 16]],Table4[Score 16],Table4[[#This Row],[Score 16]])-0.5+COUNTIFS(Table4[Direction 16],Table4[[#This Row],[Direction 16]],Table4[Score 16],"&lt;"&amp;Table4[[#This Row],[Score 16]])))</f>
        <v>3</v>
      </c>
      <c r="BO22" s="2">
        <f>SUM(Table4[[#This Row],[MPs 1]],Table4[[#This Row],[MPs 2]],Table4[[#This Row],[MPs 3]],Table4[[#This Row],[MPs 4]],Table4[[#This Row],[MPs 5]],Table4[[#This Row],[MPs 6]],Table4[[#This Row],[MPs 7]],Table4[[#This Row],[MPs 8]],Table4[[#This Row],[MPs 9]],Table4[[#This Row],[MPs 10]],Table4[[#This Row],[MPs 11]],Table4[[#This Row],[MPs 12]],Table4[[#This Row],[MPs 13]],Table4[[#This Row],[MPs 14]],Table4[[#This Row],[MPs 15]],Table4[[#This Row],[MPs 16]])</f>
        <v>23</v>
      </c>
      <c r="BP22" s="2">
        <v>48</v>
      </c>
      <c r="BQ22" s="6">
        <f>IFERROR(Table4[[#This Row],[ MPs Won]]/Table4[[#This Row],[MPs Total]],0.5)</f>
        <v>0.47916666666666669</v>
      </c>
    </row>
    <row r="23" spans="2:69" x14ac:dyDescent="0.3">
      <c r="E23" s="3"/>
      <c r="F23" s="2"/>
      <c r="I23" s="3"/>
      <c r="J23" s="2"/>
      <c r="M23" s="3"/>
      <c r="N23" s="2"/>
      <c r="Q23" s="3"/>
      <c r="R23" s="2"/>
      <c r="U23" s="3"/>
      <c r="V23" s="2"/>
      <c r="Y23" s="3"/>
      <c r="Z23" s="2"/>
      <c r="AC23" s="3"/>
      <c r="AD23" s="2"/>
      <c r="AG23" s="3"/>
      <c r="AH23" s="2"/>
      <c r="AK23" s="3"/>
      <c r="AL23" s="2"/>
      <c r="AO23" s="3"/>
      <c r="AP23" s="2"/>
      <c r="AS23" s="3"/>
      <c r="AT23" s="2"/>
      <c r="AW23" s="3"/>
      <c r="AX23" s="2"/>
      <c r="BA23" s="3"/>
      <c r="BB23" s="2"/>
      <c r="BE23" s="3"/>
      <c r="BF23" s="2"/>
      <c r="BI23" s="3"/>
      <c r="BJ23" s="2"/>
      <c r="BM23" s="3"/>
      <c r="BN23" s="2"/>
      <c r="BO23" s="2"/>
      <c r="BP23" s="2"/>
      <c r="BQ23" s="6"/>
    </row>
    <row r="24" spans="2:69" x14ac:dyDescent="0.3">
      <c r="E24" s="3"/>
      <c r="F24" s="2"/>
      <c r="I24" s="3"/>
      <c r="J24" s="2"/>
      <c r="M24" s="3"/>
      <c r="N24" s="2"/>
      <c r="Q24" s="3"/>
      <c r="R24" s="2"/>
      <c r="U24" s="3"/>
      <c r="V24" s="2"/>
      <c r="Y24" s="3"/>
      <c r="Z24" s="2"/>
      <c r="AC24" s="3"/>
      <c r="AD24" s="2"/>
      <c r="AG24" s="3"/>
      <c r="AH24" s="2"/>
      <c r="AK24" s="3"/>
      <c r="AL24" s="2"/>
      <c r="AO24" s="3"/>
      <c r="AP24" s="2"/>
      <c r="AS24" s="3"/>
      <c r="AT24" s="2"/>
      <c r="AW24" s="3"/>
      <c r="AX24" s="2"/>
      <c r="BA24" s="3"/>
      <c r="BB24" s="2"/>
      <c r="BE24" s="3"/>
      <c r="BF24" s="2"/>
      <c r="BI24" s="3"/>
      <c r="BJ24" s="2"/>
      <c r="BM24" s="3"/>
      <c r="BN24" s="2"/>
      <c r="BO24" s="2"/>
      <c r="BP24" s="2"/>
      <c r="BQ24" s="6"/>
    </row>
    <row r="25" spans="2:69" x14ac:dyDescent="0.3">
      <c r="E25" s="3"/>
      <c r="F25" s="2"/>
      <c r="I25" s="3"/>
      <c r="J25" s="2"/>
      <c r="M25" s="3"/>
      <c r="N25" s="2"/>
      <c r="Q25" s="3"/>
      <c r="R25" s="2"/>
      <c r="U25" s="3"/>
      <c r="V25" s="2"/>
      <c r="Y25" s="3"/>
      <c r="Z25" s="2"/>
      <c r="AC25" s="3"/>
      <c r="AD25" s="2"/>
      <c r="AG25" s="3"/>
      <c r="AH25" s="2"/>
      <c r="AK25" s="3"/>
      <c r="AL25" s="2"/>
      <c r="AO25" s="3"/>
      <c r="AP25" s="2"/>
      <c r="AS25" s="3"/>
      <c r="AT25" s="2"/>
      <c r="AW25" s="3"/>
      <c r="AX25" s="2"/>
      <c r="BA25" s="3"/>
      <c r="BB25" s="2"/>
      <c r="BE25" s="3"/>
      <c r="BF25" s="2"/>
      <c r="BI25" s="3"/>
      <c r="BJ25" s="2"/>
      <c r="BM25" s="3"/>
      <c r="BN25" s="2"/>
      <c r="BO25" s="2"/>
      <c r="BP25" s="2"/>
      <c r="BQ25" s="6"/>
    </row>
    <row r="26" spans="2:69" x14ac:dyDescent="0.3">
      <c r="BQ26" s="8"/>
    </row>
    <row r="27" spans="2:69" x14ac:dyDescent="0.3">
      <c r="BQ27" s="8"/>
    </row>
    <row r="28" spans="2:69" x14ac:dyDescent="0.3">
      <c r="BQ28" s="8"/>
    </row>
    <row r="29" spans="2:69" x14ac:dyDescent="0.3">
      <c r="BQ29" s="8"/>
    </row>
    <row r="30" spans="2:69" x14ac:dyDescent="0.3">
      <c r="BQ30" s="8"/>
    </row>
    <row r="31" spans="2:69" x14ac:dyDescent="0.3">
      <c r="BQ31" s="8"/>
    </row>
    <row r="32" spans="2:69" x14ac:dyDescent="0.3">
      <c r="BQ32" s="8"/>
    </row>
    <row r="33" spans="3:69" x14ac:dyDescent="0.3">
      <c r="BQ33" s="8"/>
    </row>
    <row r="34" spans="3:69" x14ac:dyDescent="0.3">
      <c r="BQ34" s="8"/>
    </row>
    <row r="35" spans="3:69" x14ac:dyDescent="0.3">
      <c r="BQ35" s="8"/>
    </row>
    <row r="36" spans="3:69" x14ac:dyDescent="0.3">
      <c r="BQ36" s="8"/>
    </row>
    <row r="37" spans="3:69" x14ac:dyDescent="0.3">
      <c r="BQ37" s="8"/>
    </row>
    <row r="38" spans="3:69" x14ac:dyDescent="0.3">
      <c r="BQ38" s="8"/>
    </row>
    <row r="39" spans="3:69" x14ac:dyDescent="0.3">
      <c r="BQ39" s="8"/>
    </row>
    <row r="40" spans="3:69" x14ac:dyDescent="0.3">
      <c r="BQ40" s="8"/>
    </row>
    <row r="41" spans="3:69" x14ac:dyDescent="0.3">
      <c r="BQ41" s="8"/>
    </row>
    <row r="42" spans="3:69" x14ac:dyDescent="0.3">
      <c r="BQ42" s="8"/>
    </row>
    <row r="43" spans="3:69" x14ac:dyDescent="0.3">
      <c r="BQ43" s="8"/>
    </row>
    <row r="44" spans="3:69" hidden="1" x14ac:dyDescent="0.3">
      <c r="C44" t="s">
        <v>87</v>
      </c>
      <c r="BQ44" s="8"/>
    </row>
    <row r="45" spans="3:69" hidden="1" x14ac:dyDescent="0.3">
      <c r="C45" t="s">
        <v>88</v>
      </c>
      <c r="BQ45" s="8"/>
    </row>
    <row r="46" spans="3:69" x14ac:dyDescent="0.3">
      <c r="BQ46" s="8"/>
    </row>
    <row r="47" spans="3:69" x14ac:dyDescent="0.3">
      <c r="BQ47" s="8"/>
    </row>
    <row r="53" spans="25:26" x14ac:dyDescent="0.3">
      <c r="Y53" s="3"/>
      <c r="Z53" s="3"/>
    </row>
    <row r="54" spans="25:26" x14ac:dyDescent="0.3">
      <c r="Y54" s="3"/>
      <c r="Z54" s="3"/>
    </row>
    <row r="55" spans="25:26" x14ac:dyDescent="0.3">
      <c r="Y55" s="3"/>
      <c r="Z55" s="3"/>
    </row>
    <row r="56" spans="25:26" x14ac:dyDescent="0.3">
      <c r="Y56" s="3"/>
      <c r="Z56" s="3"/>
    </row>
    <row r="57" spans="25:26" x14ac:dyDescent="0.3">
      <c r="Y57" s="3"/>
      <c r="Z57" s="3"/>
    </row>
    <row r="58" spans="25:26" x14ac:dyDescent="0.3">
      <c r="Y58" s="3"/>
      <c r="Z58" s="3"/>
    </row>
    <row r="59" spans="25:26" x14ac:dyDescent="0.3">
      <c r="Y59" s="3"/>
      <c r="Z59" s="3"/>
    </row>
    <row r="60" spans="25:26" x14ac:dyDescent="0.3">
      <c r="Y60" s="3"/>
      <c r="Z60" s="3"/>
    </row>
    <row r="61" spans="25:26" x14ac:dyDescent="0.3">
      <c r="Y61" s="3"/>
    </row>
  </sheetData>
  <mergeCells count="16">
    <mergeCell ref="W13:Z13"/>
    <mergeCell ref="C13:F13"/>
    <mergeCell ref="G13:J13"/>
    <mergeCell ref="K13:N13"/>
    <mergeCell ref="O13:R13"/>
    <mergeCell ref="S13:V13"/>
    <mergeCell ref="AY13:BB13"/>
    <mergeCell ref="BC13:BF13"/>
    <mergeCell ref="BG13:BJ13"/>
    <mergeCell ref="BK13:BN13"/>
    <mergeCell ref="AA13:AD13"/>
    <mergeCell ref="AE13:AH13"/>
    <mergeCell ref="AI13:AL13"/>
    <mergeCell ref="AM13:AP13"/>
    <mergeCell ref="AQ13:AT13"/>
    <mergeCell ref="AU13:AX13"/>
  </mergeCells>
  <phoneticPr fontId="6" type="noConversion"/>
  <dataValidations count="1">
    <dataValidation type="list" allowBlank="1" showInputMessage="1" showErrorMessage="1" sqref="C44 W15:W22 G15:G22 BG15:BG22 BC15:BC22 AY15:AY22 AU15:AU22 AQ15:AQ22 AI15:AI22 AE15:AE22 AA15:AA22 C15:C22 S15:S22 O15:O22 K15:K22 AM15:AM18 AM20:AM22 BK15:BK16 BK18:BK22" xr:uid="{A580C6AA-2A3D-4FD0-B5F4-CBAA05D3DA15}">
      <formula1>$C$44:$C$45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7D86E-6B7B-4DF6-AD35-1D4E8611FAA5}">
  <dimension ref="B2:C10"/>
  <sheetViews>
    <sheetView tabSelected="1" workbookViewId="0">
      <selection activeCell="G7" sqref="G7"/>
    </sheetView>
  </sheetViews>
  <sheetFormatPr defaultRowHeight="14.4" x14ac:dyDescent="0.3"/>
  <cols>
    <col min="2" max="2" width="32.21875" bestFit="1" customWidth="1"/>
    <col min="3" max="3" width="19.109375" bestFit="1" customWidth="1"/>
  </cols>
  <sheetData>
    <row r="2" spans="2:3" ht="23.4" x14ac:dyDescent="0.45">
      <c r="B2" s="9" t="s">
        <v>0</v>
      </c>
      <c r="C2" s="10" t="s">
        <v>2</v>
      </c>
    </row>
    <row r="3" spans="2:3" ht="21" x14ac:dyDescent="0.4">
      <c r="B3" s="11" t="str">
        <f>Data!B16</f>
        <v xml:space="preserve">Ervin Wee, Tan Liang Xun </v>
      </c>
      <c r="C3" s="12">
        <f>Data!BQ16</f>
        <v>0.76041666666666663</v>
      </c>
    </row>
    <row r="4" spans="2:3" ht="21" x14ac:dyDescent="0.4">
      <c r="B4" s="11" t="str">
        <f>Data!B19</f>
        <v>Yuan wang, Hu Yang</v>
      </c>
      <c r="C4" s="12">
        <f>Data!BQ19</f>
        <v>0.65625</v>
      </c>
    </row>
    <row r="5" spans="2:3" ht="21" x14ac:dyDescent="0.4">
      <c r="B5" s="11" t="str">
        <f>Data!B15</f>
        <v>Ryan Song, Tianxiang Fu</v>
      </c>
      <c r="C5" s="12">
        <f>Data!BQ15</f>
        <v>0.61458333333333337</v>
      </c>
    </row>
    <row r="6" spans="2:3" ht="21" x14ac:dyDescent="0.4">
      <c r="B6" s="11" t="str">
        <f>Data!B22</f>
        <v>Zitai Wang, Kevin Pan</v>
      </c>
      <c r="C6" s="12">
        <f>Data!BQ22</f>
        <v>0.47916666666666669</v>
      </c>
    </row>
    <row r="7" spans="2:3" ht="21" x14ac:dyDescent="0.4">
      <c r="B7" s="11" t="str">
        <f>Data!B20</f>
        <v>Zhaowei Lan, Killai P, Jessica Chen</v>
      </c>
      <c r="C7" s="12">
        <f>Data!BQ20</f>
        <v>0.47916666666666669</v>
      </c>
    </row>
    <row r="8" spans="2:3" ht="21" x14ac:dyDescent="0.4">
      <c r="B8" s="11" t="str">
        <f>Data!B21</f>
        <v>Ison Hau, Dash Hathaway</v>
      </c>
      <c r="C8" s="12">
        <f>Data!BQ21</f>
        <v>0.40625</v>
      </c>
    </row>
    <row r="9" spans="2:3" ht="21" x14ac:dyDescent="0.4">
      <c r="B9" s="11" t="str">
        <f>Data!B18</f>
        <v>Ria Ranjitkar, Lijithan K</v>
      </c>
      <c r="C9" s="12">
        <f>Data!BQ17</f>
        <v>0.32291666666666669</v>
      </c>
    </row>
    <row r="10" spans="2:3" ht="21" x14ac:dyDescent="0.4">
      <c r="B10" s="11" t="str">
        <f>Data!B17</f>
        <v>Kagan Pekglz, Yutiang Sung, Jeremy Zhe</v>
      </c>
      <c r="C10" s="12">
        <f>Data!BQ18</f>
        <v>0.20833333333333334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Lewis</dc:creator>
  <cp:lastModifiedBy>Benjamin Lewis</cp:lastModifiedBy>
  <dcterms:created xsi:type="dcterms:W3CDTF">2022-10-19T10:23:40Z</dcterms:created>
  <dcterms:modified xsi:type="dcterms:W3CDTF">2022-11-01T21:54:09Z</dcterms:modified>
</cp:coreProperties>
</file>